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75" windowWidth="15240" windowHeight="9255" activeTab="1"/>
  </bookViews>
  <sheets>
    <sheet name="資料番号①" sheetId="1" r:id="rId1"/>
    <sheet name="資料番号② " sheetId="2" r:id="rId2"/>
    <sheet name="資料番号③" sheetId="3" r:id="rId3"/>
    <sheet name="資料番号④" sheetId="4" r:id="rId4"/>
    <sheet name="資料番号⑤-1 " sheetId="5" r:id="rId5"/>
    <sheet name="資料番号⑤-2 " sheetId="6" r:id="rId6"/>
    <sheet name="資料番号⑤-3 " sheetId="7" r:id="rId7"/>
    <sheet name="資料番号⑥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<sst xmlns="http://schemas.openxmlformats.org/spreadsheetml/2006/main" count="1044" uniqueCount="598">
  <si>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</si>
  <si>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</si>
  <si>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</si>
  <si>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</si>
  <si>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</si>
  <si>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</si>
  <si>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</si>
  <si>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</si>
  <si>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</si>
  <si>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</si>
  <si>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</si>
  <si>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</si>
  <si>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</si>
  <si>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※食材料費は、指定管理者の収入としているため、含まれていない。</t>
  </si>
  <si>
    <t>資料番号①</t>
  </si>
  <si>
    <t>①校外学習業務費</t>
  </si>
  <si>
    <t>小項目</t>
  </si>
  <si>
    <t>項目</t>
  </si>
  <si>
    <t>(単位：円）</t>
  </si>
  <si>
    <t>休養村とうぶ　指定管理経費（校外学習業務）　決算額</t>
  </si>
  <si>
    <t>ｲﾝｾﾝﾃｨﾌﾞの方式支払額</t>
  </si>
  <si>
    <t>備品</t>
  </si>
  <si>
    <t>その他</t>
  </si>
  <si>
    <t>検食検査</t>
  </si>
  <si>
    <t>宿泊システム</t>
  </si>
  <si>
    <t>備品購入費</t>
  </si>
  <si>
    <t>浄化槽管理経費(汚泥処理）</t>
  </si>
  <si>
    <t>検食経費</t>
  </si>
  <si>
    <t>管球交換費</t>
  </si>
  <si>
    <t>検便検査</t>
  </si>
  <si>
    <t>移動教室業務</t>
  </si>
  <si>
    <t>電話料金（ｿﾌﾄﾊﾞﾝｸ)</t>
  </si>
  <si>
    <t>修繕提案</t>
  </si>
  <si>
    <t>維持補修</t>
  </si>
  <si>
    <t>修繕費</t>
  </si>
  <si>
    <t>A重油</t>
  </si>
  <si>
    <t>回線</t>
  </si>
  <si>
    <t>スケール防止</t>
  </si>
  <si>
    <t>電話料金（NTT)</t>
  </si>
  <si>
    <t>浄化槽汚泥</t>
  </si>
  <si>
    <t>ｽｹｰﾙ防止剤</t>
  </si>
  <si>
    <t>管球交換</t>
  </si>
  <si>
    <t>設備・保守管理費</t>
  </si>
  <si>
    <t>複写機ﾘｰｽ（ｺﾋﾟｰ）</t>
  </si>
  <si>
    <t>コピー機</t>
  </si>
  <si>
    <t>ﾘﾈﾝ</t>
  </si>
  <si>
    <t>リネン・タオル等</t>
  </si>
  <si>
    <t>リース料</t>
  </si>
  <si>
    <t>厨房用ﾌﾟﾛﾊﾟﾝｶﾞｽ</t>
  </si>
  <si>
    <t>ガス</t>
  </si>
  <si>
    <t>軽油ガソリン</t>
  </si>
  <si>
    <t>水道料</t>
  </si>
  <si>
    <t>水道</t>
  </si>
  <si>
    <t>電気料金</t>
  </si>
  <si>
    <t>電気</t>
  </si>
  <si>
    <t>光熱水費</t>
  </si>
  <si>
    <t>項　　　目</t>
  </si>
  <si>
    <t>③概算払い経費（税込）</t>
  </si>
  <si>
    <t>保険料その他</t>
  </si>
  <si>
    <t>ごみ処理費</t>
  </si>
  <si>
    <t>レジスター保守</t>
  </si>
  <si>
    <t>NHK受信</t>
  </si>
  <si>
    <t>印刷機保守</t>
  </si>
  <si>
    <t>衛生管理・検査</t>
  </si>
  <si>
    <t>管理諸経費清掃等業務</t>
  </si>
  <si>
    <t>衛生管理</t>
  </si>
  <si>
    <t>保守管理</t>
  </si>
  <si>
    <t>※</t>
  </si>
  <si>
    <t>消耗品費</t>
  </si>
  <si>
    <t>館内有線放送</t>
  </si>
  <si>
    <t>大型清掃機リース</t>
  </si>
  <si>
    <t>脱衣室殺菌機器ﾘｰｽ</t>
  </si>
  <si>
    <t>館内放送</t>
  </si>
  <si>
    <t>脱衣室リース</t>
  </si>
  <si>
    <t>厨房等消毒機器ﾘｰｽ</t>
  </si>
  <si>
    <t>厨房等リース</t>
  </si>
  <si>
    <t>カラオケﾘｰｽ</t>
  </si>
  <si>
    <t>カラオケリース</t>
  </si>
  <si>
    <t>送迎車・業務用車輌関係ﾘｰｽ</t>
  </si>
  <si>
    <t>送迎車等リース</t>
  </si>
  <si>
    <t>印刷機ﾘｰｽ</t>
  </si>
  <si>
    <t>印刷機リース</t>
  </si>
  <si>
    <t>寝具等ﾘｰｽ</t>
  </si>
  <si>
    <t>寝具類リース</t>
  </si>
  <si>
    <t>複写機ﾘｰｽ（ﾘｰｽ代金）</t>
  </si>
  <si>
    <t>複写機リース</t>
  </si>
  <si>
    <t>植栽管理等</t>
  </si>
  <si>
    <t>自家用電気工作物保安業務</t>
  </si>
  <si>
    <t>施設内外装飾</t>
  </si>
  <si>
    <t>NHK・TV受信料</t>
  </si>
  <si>
    <t>自家用電気工作</t>
  </si>
  <si>
    <t>外構管理</t>
  </si>
  <si>
    <t>外構管理</t>
  </si>
  <si>
    <t>浄化槽管理（管理・検査費用）</t>
  </si>
  <si>
    <t>浄化槽管理</t>
  </si>
  <si>
    <t>建物総合管理</t>
  </si>
  <si>
    <t>項　目</t>
  </si>
  <si>
    <t>合計（税込）</t>
  </si>
  <si>
    <t>資料番号②</t>
  </si>
  <si>
    <t>一般計</t>
  </si>
  <si>
    <t>合計</t>
  </si>
  <si>
    <t>資料番号④</t>
  </si>
  <si>
    <t>　　　　　　　部屋利用件数</t>
  </si>
  <si>
    <t>　　　　部屋利用数</t>
  </si>
  <si>
    <t>　　　　　　　利用人数</t>
  </si>
  <si>
    <t>月</t>
  </si>
  <si>
    <t xml:space="preserve">   区民</t>
  </si>
  <si>
    <t>市民</t>
  </si>
  <si>
    <t>区外</t>
  </si>
  <si>
    <t>　　　区民</t>
  </si>
  <si>
    <t>(学校利用 )</t>
  </si>
  <si>
    <t>（学校利用除く）</t>
  </si>
  <si>
    <t>（学校利用含む）</t>
  </si>
  <si>
    <t>室</t>
  </si>
  <si>
    <t>人</t>
  </si>
  <si>
    <t>室</t>
  </si>
  <si>
    <t>※　室数は利用部屋数。１団体が３部屋を２泊した場合は６室とカウントしています。</t>
  </si>
  <si>
    <t>※　利用人数は未就学児を含みます。</t>
  </si>
  <si>
    <t>NO</t>
  </si>
  <si>
    <t>破　　損　　内　　容</t>
  </si>
  <si>
    <t>金額
（円/税込）</t>
  </si>
  <si>
    <t>業　　　　者</t>
  </si>
  <si>
    <t>有限会社共栄製畳</t>
  </si>
  <si>
    <t>鹿島建物総合管理株式会社</t>
  </si>
  <si>
    <t>コメリ東部資材館</t>
  </si>
  <si>
    <t>株式会社東御クリーンサービス</t>
  </si>
  <si>
    <t>株式会社コスモ熱学</t>
  </si>
  <si>
    <t>株式会社東建工業</t>
  </si>
  <si>
    <t>株式会社エム・ジェイ</t>
  </si>
  <si>
    <t>共栄製畳</t>
  </si>
  <si>
    <t>株式会社アーテック中山</t>
  </si>
  <si>
    <t>丸子小諸電気株式会社</t>
  </si>
  <si>
    <t>蜂天国</t>
  </si>
  <si>
    <t>株式会社渡辺作意商店</t>
  </si>
  <si>
    <t>みなとや・創作家具工房</t>
  </si>
  <si>
    <t>コスモ熱学</t>
  </si>
  <si>
    <t>合計金額</t>
  </si>
  <si>
    <t>資料番号⑤-1</t>
  </si>
  <si>
    <t>㈱東建工業</t>
  </si>
  <si>
    <t>㈱東御クリーンサービス</t>
  </si>
  <si>
    <t>㈱小池折箱店</t>
  </si>
  <si>
    <t>㈱東部設備</t>
  </si>
  <si>
    <t>小林ガラス店</t>
  </si>
  <si>
    <t>㈱東建工業</t>
  </si>
  <si>
    <t>ホシザキ北信越上田営業所</t>
  </si>
  <si>
    <t>㈱コスモ熱学</t>
  </si>
  <si>
    <t>㈱ユダ</t>
  </si>
  <si>
    <t>丸子小諸電気株式会社</t>
  </si>
  <si>
    <t>㈱中部オリオン</t>
  </si>
  <si>
    <t>富士ゼロックス</t>
  </si>
  <si>
    <t>ホシザキ北信越株式会社</t>
  </si>
  <si>
    <t>㈱東建工業</t>
  </si>
  <si>
    <t>㈱渡辺作意商店</t>
  </si>
  <si>
    <t>ホシザキ北信越株式会社</t>
  </si>
  <si>
    <t>株式会社東御クリーンサービス</t>
  </si>
  <si>
    <t>資料番号⑤-2</t>
  </si>
  <si>
    <t>(有)共栄製畳</t>
  </si>
  <si>
    <t>鹿島建物総合管理株式会社</t>
  </si>
  <si>
    <t>ホシザキ北信越　上田営業所</t>
  </si>
  <si>
    <t>富士ゼロックス長野</t>
  </si>
  <si>
    <t>丸子小諸電気株式会社</t>
  </si>
  <si>
    <t>タニコー株式会社</t>
  </si>
  <si>
    <t>イワタニ長野㈱</t>
  </si>
  <si>
    <t>丸子小諸電気㈱</t>
  </si>
  <si>
    <t>アルファタケダ</t>
  </si>
  <si>
    <t>資料番号⑤-3</t>
  </si>
  <si>
    <t>No.</t>
  </si>
  <si>
    <t>施設名称</t>
  </si>
  <si>
    <t>工事件名</t>
  </si>
  <si>
    <t>大田区休養村とうぶ</t>
  </si>
  <si>
    <t>小計</t>
  </si>
  <si>
    <t>平成31～令和３年度休養村とうぶ使用料月別収納実績</t>
  </si>
  <si>
    <t>平成３１年度</t>
  </si>
  <si>
    <t>令和２年度</t>
  </si>
  <si>
    <t>令和３年度</t>
  </si>
  <si>
    <t>休養村とうぶ 平成31～令和３年度決算額</t>
  </si>
  <si>
    <t>平成31年度</t>
  </si>
  <si>
    <t>H31年度設備修理</t>
  </si>
  <si>
    <t>H3101</t>
  </si>
  <si>
    <t>H3102</t>
  </si>
  <si>
    <t>H3103</t>
  </si>
  <si>
    <t>H3104</t>
  </si>
  <si>
    <t>H3105</t>
  </si>
  <si>
    <t>H3106</t>
  </si>
  <si>
    <t>H3107</t>
  </si>
  <si>
    <t>H3108</t>
  </si>
  <si>
    <t>H3109</t>
  </si>
  <si>
    <t>H3110</t>
  </si>
  <si>
    <t>H3111</t>
  </si>
  <si>
    <t>H3112</t>
  </si>
  <si>
    <t>H3113</t>
  </si>
  <si>
    <t>H3114</t>
  </si>
  <si>
    <t>H3115</t>
  </si>
  <si>
    <t>H3116</t>
  </si>
  <si>
    <t>H3117</t>
  </si>
  <si>
    <t>H3118</t>
  </si>
  <si>
    <t>H3119</t>
  </si>
  <si>
    <t>H3120</t>
  </si>
  <si>
    <t>H3121</t>
  </si>
  <si>
    <t>H3122</t>
  </si>
  <si>
    <t>H3123</t>
  </si>
  <si>
    <t>H3124</t>
  </si>
  <si>
    <t>H3125</t>
  </si>
  <si>
    <t>H3126</t>
  </si>
  <si>
    <t>H3127</t>
  </si>
  <si>
    <t>H3128</t>
  </si>
  <si>
    <t>H3129</t>
  </si>
  <si>
    <t>H3130</t>
  </si>
  <si>
    <t>H3131</t>
  </si>
  <si>
    <t>H3132</t>
  </si>
  <si>
    <t>H3133</t>
  </si>
  <si>
    <t>H3134</t>
  </si>
  <si>
    <t>H3135</t>
  </si>
  <si>
    <t>H3136</t>
  </si>
  <si>
    <t>H3137</t>
  </si>
  <si>
    <t>H3138</t>
  </si>
  <si>
    <t>H3139</t>
  </si>
  <si>
    <t>H3140</t>
  </si>
  <si>
    <t>H3141</t>
  </si>
  <si>
    <t>H3142</t>
  </si>
  <si>
    <t>H3143</t>
  </si>
  <si>
    <t>H3144</t>
  </si>
  <si>
    <t>H3145</t>
  </si>
  <si>
    <t>H3146</t>
  </si>
  <si>
    <t>H3147</t>
  </si>
  <si>
    <t>H3148</t>
  </si>
  <si>
    <t>H3149</t>
  </si>
  <si>
    <t>H3150</t>
  </si>
  <si>
    <t>H3151</t>
  </si>
  <si>
    <t>H3152</t>
  </si>
  <si>
    <t>H3153</t>
  </si>
  <si>
    <t>H3154</t>
  </si>
  <si>
    <t>H3155</t>
  </si>
  <si>
    <t>H3156</t>
  </si>
  <si>
    <t>H3157</t>
  </si>
  <si>
    <t>H3158</t>
  </si>
  <si>
    <t>H3159</t>
  </si>
  <si>
    <t>H3160</t>
  </si>
  <si>
    <t>畳替え</t>
  </si>
  <si>
    <t>306号室押入中棚補修工事</t>
  </si>
  <si>
    <t>別棟川中島ファンコンベクター制御機器工交換工事</t>
  </si>
  <si>
    <t>別棟給水漏水補修工事</t>
  </si>
  <si>
    <t>別棟通路環境整備工事</t>
  </si>
  <si>
    <t>暖房エアコン点検整備</t>
  </si>
  <si>
    <t>101号室入口鍵シリンダー</t>
  </si>
  <si>
    <t>東入浄化槽中水ポンプ（No.2）交換工事</t>
  </si>
  <si>
    <t>メインエントランス風除室内側自動扉補修工事</t>
  </si>
  <si>
    <t>水栓部品交換工事</t>
  </si>
  <si>
    <t>東入浄化槽ろ過ポンプフロートスイッチ交換工事</t>
  </si>
  <si>
    <t>２F調理室レンジ室ファン更新工事</t>
  </si>
  <si>
    <t>体育館床点検口設置工事</t>
  </si>
  <si>
    <t>東入浄化槽中水ポンプ（No.１）交換工事</t>
  </si>
  <si>
    <t>大広間襖張替え</t>
  </si>
  <si>
    <t>3階厨房床面補修工事</t>
  </si>
  <si>
    <t>引率室１エアコン室外機基盤交換修理</t>
  </si>
  <si>
    <t>東入浄化槽タイマースイッチ交換工事</t>
  </si>
  <si>
    <t>温泉槽フロートスイッチ交換工事</t>
  </si>
  <si>
    <t>温泉井戸ポンプ制御版流量計表示機交換工事</t>
  </si>
  <si>
    <t>消防設備指摘事項改修工事</t>
  </si>
  <si>
    <t>別棟シャワー水栓交換工事2棟分</t>
  </si>
  <si>
    <t>東入り浄化槽ろ過ポンプフロートスイッチ交換工事</t>
  </si>
  <si>
    <t>網戸止め外れ部品交換</t>
  </si>
  <si>
    <t>真空ボイラー部品交換</t>
  </si>
  <si>
    <t>展望風呂男子混合水栓部品交換工事</t>
  </si>
  <si>
    <t>非常用発電設備カスタービン修理</t>
  </si>
  <si>
    <t>非常用発電設備カスタービン起動不能調査</t>
  </si>
  <si>
    <t>引込第一柱高圧引込気中閉会器更新工事</t>
  </si>
  <si>
    <t>客室押入扉補修工事</t>
  </si>
  <si>
    <t>レストランちくま物入れ扉調整工事</t>
  </si>
  <si>
    <t>客室入口扉塗装工事</t>
  </si>
  <si>
    <t>大風呂ろ過ポンプ他修理</t>
  </si>
  <si>
    <t>消火用スプリンクラー制御盤スイッチ交換</t>
  </si>
  <si>
    <t>レストランちくま、信濃木製金具調整</t>
  </si>
  <si>
    <t>レストランちくまエアコン緊急点検</t>
  </si>
  <si>
    <t>ばい煙濃度計交換工事</t>
  </si>
  <si>
    <t>Ｄレベルパブリック洗面台改修工事</t>
  </si>
  <si>
    <t>Ｃレベル体育館中庭側窓下フローリング補修工事</t>
  </si>
  <si>
    <t>大レストラン空調機修理工事</t>
  </si>
  <si>
    <t>受電盤VCB操作スイッチ交換工事</t>
  </si>
  <si>
    <t>別棟床暖房温水循環ポンプメカニカルシール交換</t>
  </si>
  <si>
    <t>大風呂ガラス交換工事</t>
  </si>
  <si>
    <t>別棟川中島台所床面一部張り替え</t>
  </si>
  <si>
    <t>屋外電気設備塗装工事</t>
  </si>
  <si>
    <t>別棟配線器具更新工事</t>
  </si>
  <si>
    <t>別棟漏電火災警報機器更新工事</t>
  </si>
  <si>
    <t>1階機械室真空温水器ブロアーモーター整備</t>
  </si>
  <si>
    <t>2階機械室真空温水器バーナー油ポンプ交換</t>
  </si>
  <si>
    <t>展望風呂・大風呂還元水槽補給水弁交換</t>
  </si>
  <si>
    <t>レストランちくまダウンライトLED更新工事</t>
  </si>
  <si>
    <t>展望風呂・大風呂脱衣場トイレ照明器具更新</t>
  </si>
  <si>
    <t>1階洗濯室照明器具更新</t>
  </si>
  <si>
    <t>２階図工室照明器具更新工事</t>
  </si>
  <si>
    <t>和洋室洗面台照明器具更新（３部屋）</t>
  </si>
  <si>
    <t>和室ふすま張替工事８部屋</t>
  </si>
  <si>
    <t>消防設備指摘事項改修工事</t>
  </si>
  <si>
    <t>1階和式トイレバキュームブレーカー交換工事</t>
  </si>
  <si>
    <t>１パブリックトイレカウンター補修工事</t>
  </si>
  <si>
    <t>１階機械室錠分解修理</t>
  </si>
  <si>
    <t>３階和室洗面台床面修理</t>
  </si>
  <si>
    <t>別棟下駄箱棚修理</t>
  </si>
  <si>
    <t>２階サブエントランストイレ照明更新（３カ所）</t>
  </si>
  <si>
    <t>H3161</t>
  </si>
  <si>
    <t>H3162</t>
  </si>
  <si>
    <t>H3163</t>
  </si>
  <si>
    <t>H3164</t>
  </si>
  <si>
    <t>畳表替え（２００.５帖）</t>
  </si>
  <si>
    <t>厨房スチームコンベクション部品交換修理</t>
  </si>
  <si>
    <t>東入浄化槽タイムスイッチ交換修理</t>
  </si>
  <si>
    <t>レストラン信濃照明他更新工事</t>
  </si>
  <si>
    <t>本棟上水主管（114号室下部ピット内）漏水補修工事</t>
  </si>
  <si>
    <t>３階客室洗面台床修繕工事</t>
  </si>
  <si>
    <r>
      <t>3</t>
    </r>
    <r>
      <rPr>
        <sz val="11"/>
        <color indexed="8"/>
        <rFont val="ＭＳ Ｐゴシック"/>
        <family val="3"/>
      </rPr>
      <t>02号室洗面所カウンター修繕工事</t>
    </r>
  </si>
  <si>
    <t>廊下木製手すり補修工事</t>
  </si>
  <si>
    <t>展望風呂男女排煙扉網戸設置</t>
  </si>
  <si>
    <t>高所作業台リフト車輪交換</t>
  </si>
  <si>
    <t>３階厨房スチームコンベクションバックアップ電池交換</t>
  </si>
  <si>
    <t>大風呂女子ろ過装置５方弁パッキン交換工事</t>
  </si>
  <si>
    <t>展望風呂ろ過機ヘアキャッチャー蓋交換</t>
  </si>
  <si>
    <t>川中島スズメバチの巣の駆除</t>
  </si>
  <si>
    <t>戸隠梁仕口補強工事</t>
  </si>
  <si>
    <t>405号室網戸戸車交換工事</t>
  </si>
  <si>
    <t>別棟川中島女子トイレパネルラジエーター交換修理</t>
  </si>
  <si>
    <t>消防設備点検事項改修</t>
  </si>
  <si>
    <t>温泉水循環ポンプ（2台）逆止弁交換</t>
  </si>
  <si>
    <t>グラウンド身障者トイレ止水弁交換工事</t>
  </si>
  <si>
    <t>本棟和式トイレ水栓部品交換工事</t>
  </si>
  <si>
    <t>ボイラー油フレキホース交換工事</t>
  </si>
  <si>
    <t>別棟戸隠男女トイレフラッシュバルブ交換</t>
  </si>
  <si>
    <t>別棟戸隠身障者トイレフラッシュバルブ交換</t>
  </si>
  <si>
    <t>別棟川中島男女トイレフラッシュバルブ交換</t>
  </si>
  <si>
    <t>別棟川中島身障者トイレフラッシュバルブ交換</t>
  </si>
  <si>
    <t>別棟戸隠・川中島ファンコンベクターエア抜バルブ交換</t>
  </si>
  <si>
    <t>２階体育館出入口扉フロアヒンジ交換</t>
  </si>
  <si>
    <t>充電式掃除機修理</t>
  </si>
  <si>
    <t>１階機械室ドアシリンダー交換</t>
  </si>
  <si>
    <t>５名客室広縁イス貼り換え、塗装工事</t>
  </si>
  <si>
    <t>図工室誘導灯交換</t>
  </si>
  <si>
    <t>４階展望風呂脱衣場棚塗装補修工事</t>
  </si>
  <si>
    <t>４階共有トイレ照明LED更新</t>
  </si>
  <si>
    <t>除雪機点検整備</t>
  </si>
  <si>
    <t>真空ボイラー№2操作盤交換</t>
  </si>
  <si>
    <t>真空ボイラー№1油ポンプ交換</t>
  </si>
  <si>
    <t>本棟排水主管フレキブル継手更新工事</t>
  </si>
  <si>
    <t>３階レストランちくまダウンライト照明器具更新</t>
  </si>
  <si>
    <t>４階ラウンジダウンライト照明器具</t>
  </si>
  <si>
    <t>真空ボイラー電磁弁および減圧弁交換</t>
  </si>
  <si>
    <t>３階厨房照明器具交換工事</t>
  </si>
  <si>
    <t>東入浄化槽№2微細目スクリーン交換修理</t>
  </si>
  <si>
    <t>東入浄化槽№1微細目スクリーンギヤードモーター交換修理</t>
  </si>
  <si>
    <t>展望風呂浴槽下部吸込電磁弁交換工事</t>
  </si>
  <si>
    <t>スチームコンベクションオーブン軟水カートリッジ交換</t>
  </si>
  <si>
    <t>3階厨房プレハブ冷蔵庫床パネル補修</t>
  </si>
  <si>
    <t>東側入口野立て看板</t>
  </si>
  <si>
    <t>1階排煙扉不良個所改良</t>
  </si>
  <si>
    <t>３階機械室源泉循環ポンプ部品交換修理</t>
  </si>
  <si>
    <t>２階機械室大風呂女子還元水槽下部吸込み電磁弁交換工事</t>
  </si>
  <si>
    <t>貯湯槽ST-5三方弁部品交換</t>
  </si>
  <si>
    <t>洋室４０１、４０２号室換気扇交換工事</t>
  </si>
  <si>
    <t>医務室水道自動水栓化工事</t>
  </si>
  <si>
    <t>R201</t>
  </si>
  <si>
    <t>R202</t>
  </si>
  <si>
    <t>R203</t>
  </si>
  <si>
    <t>R204</t>
  </si>
  <si>
    <t>R205</t>
  </si>
  <si>
    <t>R206</t>
  </si>
  <si>
    <t>R207</t>
  </si>
  <si>
    <t>R208</t>
  </si>
  <si>
    <t>R209</t>
  </si>
  <si>
    <t>R210</t>
  </si>
  <si>
    <t>R211</t>
  </si>
  <si>
    <t>R212</t>
  </si>
  <si>
    <t>R213</t>
  </si>
  <si>
    <t>R214</t>
  </si>
  <si>
    <t>R215</t>
  </si>
  <si>
    <t>R216</t>
  </si>
  <si>
    <t>R217</t>
  </si>
  <si>
    <t>R218</t>
  </si>
  <si>
    <t>R219</t>
  </si>
  <si>
    <t>R220</t>
  </si>
  <si>
    <t>R221</t>
  </si>
  <si>
    <t>R222</t>
  </si>
  <si>
    <t>R223</t>
  </si>
  <si>
    <t>R224</t>
  </si>
  <si>
    <t>R225</t>
  </si>
  <si>
    <t>R226</t>
  </si>
  <si>
    <t>R227</t>
  </si>
  <si>
    <t>R228</t>
  </si>
  <si>
    <t>R229</t>
  </si>
  <si>
    <t>R230</t>
  </si>
  <si>
    <t>R231</t>
  </si>
  <si>
    <t>R232</t>
  </si>
  <si>
    <t>R233</t>
  </si>
  <si>
    <t>R234</t>
  </si>
  <si>
    <t>R235</t>
  </si>
  <si>
    <t>R236</t>
  </si>
  <si>
    <t>R237</t>
  </si>
  <si>
    <t>R238</t>
  </si>
  <si>
    <t>R239</t>
  </si>
  <si>
    <t>R240</t>
  </si>
  <si>
    <t>R241</t>
  </si>
  <si>
    <t>R242</t>
  </si>
  <si>
    <t>R243</t>
  </si>
  <si>
    <t>R244</t>
  </si>
  <si>
    <t>R245</t>
  </si>
  <si>
    <t>R246</t>
  </si>
  <si>
    <t>R247</t>
  </si>
  <si>
    <t>R248</t>
  </si>
  <si>
    <t>R249</t>
  </si>
  <si>
    <t>R250</t>
  </si>
  <si>
    <t>R251</t>
  </si>
  <si>
    <t>R252</t>
  </si>
  <si>
    <t>R253</t>
  </si>
  <si>
    <t>R254</t>
  </si>
  <si>
    <t>R255</t>
  </si>
  <si>
    <t>R256</t>
  </si>
  <si>
    <t>畳表替え（３２２畳）</t>
  </si>
  <si>
    <t>Dレベルパブリックトイレ女子和式水栓部品交換</t>
  </si>
  <si>
    <t>非常用発電設備ガスタービン発電装置油漏れ補修工事</t>
  </si>
  <si>
    <t>Cレベル（体育館）女子トイレ水栓部品交換</t>
  </si>
  <si>
    <t>別棟戸隠有圧換気扇交換</t>
  </si>
  <si>
    <t>天井扇交換（サブエントランス女子トイレ）</t>
  </si>
  <si>
    <t>大風呂女子ろ過ポンプ水切り部品交換</t>
  </si>
  <si>
    <t>厨房食器用コンセント設備工事</t>
  </si>
  <si>
    <t>外調機・吸排気ファンベルトVベルト交換</t>
  </si>
  <si>
    <t>Cレベル体育館煙感知器交換</t>
  </si>
  <si>
    <t>戸隠の家・川中島の家　客室照明器具LED更新工事</t>
  </si>
  <si>
    <t>1階客室洗面所床修繕工事</t>
  </si>
  <si>
    <t>Aレベル展望風呂男子脱衣室天井内温水配管保温補修</t>
  </si>
  <si>
    <t>温泉薬注入装置管継手交換</t>
  </si>
  <si>
    <t>大風呂男子浴槽下部吸い込み電動弁</t>
  </si>
  <si>
    <t>大風呂女子濾過ポンプ　インペラ及びケーシング交換</t>
  </si>
  <si>
    <t>真空式温水器No.2　バーナーズノズル電極棒固定金具交換</t>
  </si>
  <si>
    <t>Ｂレベル女子パブリックトイレ自動水栓交換工事</t>
  </si>
  <si>
    <t>大風呂男子ろ過ポンプ水切り部品交換</t>
  </si>
  <si>
    <t>男女大風呂薬注ホース及びキャッチ弁交換</t>
  </si>
  <si>
    <t>3階宿泊者用衣類乾燥機部品交換</t>
  </si>
  <si>
    <t>消防用設備指摘事項修繕</t>
  </si>
  <si>
    <t>厨房天井塗装修繕工事</t>
  </si>
  <si>
    <t>Aレベルパブリックトイレフラッシュバブル交換</t>
  </si>
  <si>
    <t>Aレベル身障者用トイレフラッシュバブル交換</t>
  </si>
  <si>
    <t>Bレベルパブリックトイレフラッシュバブル交換(客室横)</t>
  </si>
  <si>
    <t>Bレベルパブリックトイレフラッシュバブル交換（男女事務所横）</t>
  </si>
  <si>
    <t>Bレベルパブリックトイレフラッシュバブル交換（身障者用事務所横）</t>
  </si>
  <si>
    <t>天井扇交換（Bレベル客室）</t>
  </si>
  <si>
    <t>グラウンド女子トイレ水抜き栓交換工事</t>
  </si>
  <si>
    <t>108号室　洗面台ポップアップ部品交換</t>
  </si>
  <si>
    <t>事務所中央監視モニター無停電電源装置交換工事</t>
  </si>
  <si>
    <t>本棟２階テラスハチの巣駆除</t>
  </si>
  <si>
    <t>リネン室、引率室１部屋　鍵シリンダー交換調整</t>
  </si>
  <si>
    <t>東入浄化槽活性炭ポンプＮｏ２交換作業</t>
  </si>
  <si>
    <t>3階厨房製氷機　噴水ポンプ交換、フレーム錆塗装</t>
  </si>
  <si>
    <t>男子大風呂次亜塩素酸ナトリウム注入用ポンプ交換工事</t>
  </si>
  <si>
    <t>Dレベル地下ピット給湯管補修</t>
  </si>
  <si>
    <t>３階５人和室障子建具（６人部屋）調整工事</t>
  </si>
  <si>
    <t>熱感知器移設工事（別棟戸隠・川中島）</t>
  </si>
  <si>
    <t>東入浄化槽原水ポンプ交換調整工事</t>
  </si>
  <si>
    <t>館内清掃用ハンディークリーナーモーター交換</t>
  </si>
  <si>
    <t>ロビーソファー（4台）手すり部分塗装</t>
  </si>
  <si>
    <t>厨房照明器具ＬＥＤ更新工事</t>
  </si>
  <si>
    <t>４階レストラン信濃ドラフトタワー部品交換修理</t>
  </si>
  <si>
    <t>フロントＬＡＮ配線工事</t>
  </si>
  <si>
    <t>除雪機点検整備</t>
  </si>
  <si>
    <t>大風呂壇上系統内殺菌洗浄</t>
  </si>
  <si>
    <t>客室４０５号室網戸張替え・戸車部品交換工事</t>
  </si>
  <si>
    <t>記念樹看板交換工事</t>
  </si>
  <si>
    <t>客室４０５号室カーテンレール交換工事</t>
  </si>
  <si>
    <t>厨房内調理器上部天井コンセント設置工事</t>
  </si>
  <si>
    <t>Ｐ-1主温水ポンプNo1,No2部品交換</t>
  </si>
  <si>
    <t>大風呂男子濾過設備フロート補修</t>
  </si>
  <si>
    <t>大風呂男子濾過装置流量計</t>
  </si>
  <si>
    <t>真空式温水器No.2　気密試験</t>
  </si>
  <si>
    <t>メインエントランス風除室自動扉（外）補修</t>
  </si>
  <si>
    <t>厨房　キッチンエイドミキサー部品交換修理</t>
  </si>
  <si>
    <t>案内看板（田沢区）更新</t>
  </si>
  <si>
    <t>電気室給気ファン不具合修繕</t>
  </si>
  <si>
    <t>真空式温水器Ｎｏ．２抽気漏れ補修及び部品交換</t>
  </si>
  <si>
    <t>スチームコンベクション軟水カートリッジ交換</t>
  </si>
  <si>
    <t>厨房機器等薬品洗浄およびメンテナンス</t>
  </si>
  <si>
    <t>消防用設備修繕（誘導灯バッテリー交換）</t>
  </si>
  <si>
    <t>１階６人部屋洗面台床修繕工事</t>
  </si>
  <si>
    <t>自立式案内看板修理</t>
  </si>
  <si>
    <t>ロビー、５人部屋（６部屋）ＬＥＤ照明への交換</t>
  </si>
  <si>
    <t>大型掃除機部品交換</t>
  </si>
  <si>
    <t>除雪機部品交換・調整</t>
  </si>
  <si>
    <t>天井扇交換（別棟戸隠・川中島）</t>
  </si>
  <si>
    <t>メインエントランス風除室クッションマット更新張替え</t>
  </si>
  <si>
    <t>１階客室壁面クロス他修繕</t>
  </si>
  <si>
    <t>西入浄化槽ばっ気ブロアーＶベルト交換</t>
  </si>
  <si>
    <t>R301</t>
  </si>
  <si>
    <t>R302</t>
  </si>
  <si>
    <t>R303</t>
  </si>
  <si>
    <t>R304</t>
  </si>
  <si>
    <t>R305</t>
  </si>
  <si>
    <t>R306</t>
  </si>
  <si>
    <t>R307</t>
  </si>
  <si>
    <t>R308</t>
  </si>
  <si>
    <t>R309</t>
  </si>
  <si>
    <t>R310</t>
  </si>
  <si>
    <t>R311</t>
  </si>
  <si>
    <t>R312</t>
  </si>
  <si>
    <t>R313</t>
  </si>
  <si>
    <t>R314</t>
  </si>
  <si>
    <t>R315</t>
  </si>
  <si>
    <t>R316</t>
  </si>
  <si>
    <t>R317</t>
  </si>
  <si>
    <t>R318</t>
  </si>
  <si>
    <t>R319</t>
  </si>
  <si>
    <t>R320</t>
  </si>
  <si>
    <t>R321</t>
  </si>
  <si>
    <t>R322</t>
  </si>
  <si>
    <t>R323</t>
  </si>
  <si>
    <t>R324</t>
  </si>
  <si>
    <t>R325</t>
  </si>
  <si>
    <t>R326</t>
  </si>
  <si>
    <t>R327</t>
  </si>
  <si>
    <t>R328</t>
  </si>
  <si>
    <t>R329</t>
  </si>
  <si>
    <t>R330</t>
  </si>
  <si>
    <t>R331</t>
  </si>
  <si>
    <t>R332</t>
  </si>
  <si>
    <t>R333</t>
  </si>
  <si>
    <t>R334</t>
  </si>
  <si>
    <t>R335</t>
  </si>
  <si>
    <t>R336</t>
  </si>
  <si>
    <t>R337</t>
  </si>
  <si>
    <t>R338</t>
  </si>
  <si>
    <t>R339</t>
  </si>
  <si>
    <t>R340</t>
  </si>
  <si>
    <t>R341</t>
  </si>
  <si>
    <t>R342</t>
  </si>
  <si>
    <t>R343</t>
  </si>
  <si>
    <t>R344</t>
  </si>
  <si>
    <t>R345</t>
  </si>
  <si>
    <t>R346</t>
  </si>
  <si>
    <t>R347</t>
  </si>
  <si>
    <t>R348</t>
  </si>
  <si>
    <t>R349</t>
  </si>
  <si>
    <t>R350</t>
  </si>
  <si>
    <t>R351</t>
  </si>
  <si>
    <t>R352</t>
  </si>
  <si>
    <t>R353</t>
  </si>
  <si>
    <t>R354</t>
  </si>
  <si>
    <t>R355</t>
  </si>
  <si>
    <t>R356</t>
  </si>
  <si>
    <t>R357</t>
  </si>
  <si>
    <t>R358</t>
  </si>
  <si>
    <t>R359</t>
  </si>
  <si>
    <t>R360</t>
  </si>
  <si>
    <t>R361</t>
  </si>
  <si>
    <t>R362</t>
  </si>
  <si>
    <t>R363</t>
  </si>
  <si>
    <t>R364</t>
  </si>
  <si>
    <t>R365</t>
  </si>
  <si>
    <t>R366</t>
  </si>
  <si>
    <t>R367</t>
  </si>
  <si>
    <t>R368</t>
  </si>
  <si>
    <t>R369</t>
  </si>
  <si>
    <t>R370</t>
  </si>
  <si>
    <t>R371</t>
  </si>
  <si>
    <t>R372</t>
  </si>
  <si>
    <t>R373</t>
  </si>
  <si>
    <t>R3年度設備修理</t>
  </si>
  <si>
    <t>月別</t>
  </si>
  <si>
    <t>営業日数</t>
  </si>
  <si>
    <t>部屋利用状況</t>
  </si>
  <si>
    <t>総利用人員（人）</t>
  </si>
  <si>
    <t>日帰り入浴（人）</t>
  </si>
  <si>
    <t>可能部屋数</t>
  </si>
  <si>
    <t>利用部屋数</t>
  </si>
  <si>
    <t>利用率</t>
  </si>
  <si>
    <t>可能定員数</t>
  </si>
  <si>
    <t>区民</t>
  </si>
  <si>
    <t>学校</t>
  </si>
  <si>
    <t>利用率</t>
  </si>
  <si>
    <t>小人</t>
  </si>
  <si>
    <t>大人</t>
  </si>
  <si>
    <t>[学校分内数]</t>
  </si>
  <si>
    <t>（学校を除く利用率）</t>
  </si>
  <si>
    <t>令和3年度利用実績一覧表　　</t>
  </si>
  <si>
    <t>資料番号③</t>
  </si>
  <si>
    <t>※可能定員数は、学校利用時（定員：1日214人）と一般利用時（定員：1日175人）で異なる。（学校利用は６月～11月（8月～9月を除く））</t>
  </si>
  <si>
    <t>令２年度合計</t>
  </si>
  <si>
    <t>令３年度合計</t>
  </si>
  <si>
    <t>　　令和２、３年度区民・市民利用実績一覧表</t>
  </si>
  <si>
    <t>②確定払い経費（税抜）</t>
  </si>
  <si>
    <t>人件費</t>
  </si>
  <si>
    <t>R2年度設備修理</t>
  </si>
  <si>
    <t>天井扇交換（Aレベル客室403、404、405）</t>
  </si>
  <si>
    <t>天井扇交換（Dレベル客室113、114、115、116、117）</t>
  </si>
  <si>
    <t>天井扇交換（Dレベル客室109、110、111、112）</t>
  </si>
  <si>
    <t>天井扇交換（Dレベル客室105、106、107、108）</t>
  </si>
  <si>
    <t>天井扇交換（Dレベル客室101、102、103、104）</t>
  </si>
  <si>
    <t>天井扇交換（Aレベル展望風呂男女トイレ、パブリックトイレ男女･身障者）</t>
  </si>
  <si>
    <t>天井扇交換（Bレベル306北パブリック男女トイレ、給湯、リネン）</t>
  </si>
  <si>
    <t>費用
(税込み)</t>
  </si>
  <si>
    <t>消費税　10％</t>
  </si>
  <si>
    <t>R5短期計画修繕</t>
  </si>
  <si>
    <t>資料番号⑥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</si>
</sst>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#,##0_ "/>
    <numFmt numFmtId="185" formatCode="0.000%"/>
  </numFmts>
  <fonts count="57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4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dashed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/>
      <right style="dashed"/>
      <top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dashed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dotted"/>
    </border>
    <border>
      <left style="thin"/>
      <right style="medium"/>
      <top>
        <color indexed="63"/>
      </top>
      <bottom style="dotted"/>
    </border>
    <border>
      <left/>
      <right style="thin"/>
      <top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0" xfId="49" applyNumberFormat="1" applyFont="1" applyBorder="1" applyAlignment="1">
      <alignment vertical="center"/>
    </xf>
    <xf numFmtId="176" fontId="0" fillId="0" borderId="10" xfId="49" applyNumberFormat="1" applyFont="1" applyFill="1" applyBorder="1" applyAlignment="1">
      <alignment vertical="center"/>
    </xf>
    <xf numFmtId="176" fontId="0" fillId="0" borderId="0" xfId="49" applyNumberFormat="1" applyFont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176" fontId="0" fillId="33" borderId="10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38" fontId="0" fillId="0" borderId="16" xfId="49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34" borderId="23" xfId="0" applyFont="1" applyFill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8" fontId="8" fillId="0" borderId="28" xfId="49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38" fontId="8" fillId="0" borderId="12" xfId="49" applyFont="1" applyBorder="1" applyAlignment="1">
      <alignment/>
    </xf>
    <xf numFmtId="0" fontId="0" fillId="0" borderId="30" xfId="0" applyFont="1" applyBorder="1" applyAlignment="1">
      <alignment horizontal="center"/>
    </xf>
    <xf numFmtId="38" fontId="8" fillId="0" borderId="31" xfId="49" applyFont="1" applyBorder="1" applyAlignment="1">
      <alignment/>
    </xf>
    <xf numFmtId="0" fontId="0" fillId="0" borderId="28" xfId="0" applyFont="1" applyBorder="1" applyAlignment="1">
      <alignment/>
    </xf>
    <xf numFmtId="38" fontId="11" fillId="34" borderId="31" xfId="49" applyFont="1" applyFill="1" applyBorder="1" applyAlignment="1">
      <alignment/>
    </xf>
    <xf numFmtId="0" fontId="0" fillId="34" borderId="30" xfId="0" applyFont="1" applyFill="1" applyBorder="1" applyAlignment="1">
      <alignment horizontal="center"/>
    </xf>
    <xf numFmtId="38" fontId="8" fillId="35" borderId="28" xfId="49" applyFont="1" applyFill="1" applyBorder="1" applyAlignment="1">
      <alignment horizontal="right"/>
    </xf>
    <xf numFmtId="38" fontId="5" fillId="0" borderId="29" xfId="49" applyFont="1" applyBorder="1" applyAlignment="1">
      <alignment/>
    </xf>
    <xf numFmtId="38" fontId="5" fillId="0" borderId="28" xfId="49" applyFont="1" applyBorder="1" applyAlignment="1">
      <alignment/>
    </xf>
    <xf numFmtId="0" fontId="8" fillId="0" borderId="32" xfId="0" applyFont="1" applyBorder="1" applyAlignment="1">
      <alignment horizontal="center"/>
    </xf>
    <xf numFmtId="38" fontId="8" fillId="0" borderId="12" xfId="49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38" fontId="8" fillId="0" borderId="25" xfId="49" applyFont="1" applyBorder="1" applyAlignment="1">
      <alignment/>
    </xf>
    <xf numFmtId="0" fontId="0" fillId="34" borderId="26" xfId="0" applyFont="1" applyFill="1" applyBorder="1" applyAlignment="1">
      <alignment horizontal="center"/>
    </xf>
    <xf numFmtId="38" fontId="8" fillId="35" borderId="12" xfId="49" applyFont="1" applyFill="1" applyBorder="1" applyAlignment="1">
      <alignment horizontal="right"/>
    </xf>
    <xf numFmtId="38" fontId="5" fillId="0" borderId="33" xfId="49" applyFont="1" applyBorder="1" applyAlignment="1">
      <alignment/>
    </xf>
    <xf numFmtId="38" fontId="5" fillId="0" borderId="12" xfId="49" applyFont="1" applyBorder="1" applyAlignment="1">
      <alignment/>
    </xf>
    <xf numFmtId="38" fontId="8" fillId="35" borderId="25" xfId="49" applyFont="1" applyFill="1" applyBorder="1" applyAlignment="1">
      <alignment horizontal="right"/>
    </xf>
    <xf numFmtId="38" fontId="8" fillId="0" borderId="28" xfId="49" applyFont="1" applyFill="1" applyBorder="1" applyAlignment="1">
      <alignment/>
    </xf>
    <xf numFmtId="38" fontId="8" fillId="35" borderId="31" xfId="49" applyFont="1" applyFill="1" applyBorder="1" applyAlignment="1">
      <alignment horizontal="right"/>
    </xf>
    <xf numFmtId="38" fontId="8" fillId="33" borderId="28" xfId="49" applyFont="1" applyFill="1" applyBorder="1" applyAlignment="1">
      <alignment horizontal="right"/>
    </xf>
    <xf numFmtId="0" fontId="0" fillId="33" borderId="29" xfId="0" applyFont="1" applyFill="1" applyBorder="1" applyAlignment="1">
      <alignment horizontal="center"/>
    </xf>
    <xf numFmtId="38" fontId="8" fillId="33" borderId="12" xfId="49" applyFont="1" applyFill="1" applyBorder="1" applyAlignment="1">
      <alignment/>
    </xf>
    <xf numFmtId="0" fontId="0" fillId="33" borderId="30" xfId="0" applyFont="1" applyFill="1" applyBorder="1" applyAlignment="1">
      <alignment horizontal="center"/>
    </xf>
    <xf numFmtId="38" fontId="8" fillId="33" borderId="28" xfId="49" applyFont="1" applyFill="1" applyBorder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38" fontId="0" fillId="35" borderId="37" xfId="49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Font="1" applyBorder="1" applyAlignment="1">
      <alignment vertical="center" shrinkToFit="1"/>
    </xf>
    <xf numFmtId="0" fontId="0" fillId="0" borderId="31" xfId="0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38" fontId="0" fillId="0" borderId="3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8" fillId="0" borderId="0" xfId="49" applyFont="1" applyAlignment="1">
      <alignment horizontal="right" vertical="center"/>
    </xf>
    <xf numFmtId="0" fontId="8" fillId="35" borderId="0" xfId="0" applyFont="1" applyFill="1" applyAlignment="1">
      <alignment vertical="center"/>
    </xf>
    <xf numFmtId="0" fontId="7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38" fontId="0" fillId="35" borderId="36" xfId="49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5" borderId="30" xfId="0" applyFont="1" applyFill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8" fontId="4" fillId="0" borderId="0" xfId="0" applyNumberFormat="1" applyFont="1" applyAlignment="1">
      <alignment vertical="center"/>
    </xf>
    <xf numFmtId="0" fontId="0" fillId="35" borderId="30" xfId="0" applyFont="1" applyFill="1" applyBorder="1" applyAlignment="1">
      <alignment vertical="center" shrinkToFit="1"/>
    </xf>
    <xf numFmtId="38" fontId="0" fillId="0" borderId="0" xfId="0" applyNumberFormat="1" applyFont="1" applyAlignment="1">
      <alignment vertical="center"/>
    </xf>
    <xf numFmtId="38" fontId="0" fillId="0" borderId="38" xfId="0" applyNumberFormat="1" applyBorder="1" applyAlignment="1">
      <alignment/>
    </xf>
    <xf numFmtId="38" fontId="8" fillId="35" borderId="0" xfId="49" applyFont="1" applyFill="1" applyAlignment="1">
      <alignment horizontal="right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38" fontId="0" fillId="35" borderId="10" xfId="49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6" borderId="39" xfId="0" applyFont="1" applyFill="1" applyBorder="1" applyAlignment="1">
      <alignment vertical="center"/>
    </xf>
    <xf numFmtId="0" fontId="0" fillId="36" borderId="40" xfId="0" applyFont="1" applyFill="1" applyBorder="1" applyAlignment="1">
      <alignment vertical="center"/>
    </xf>
    <xf numFmtId="0" fontId="0" fillId="36" borderId="41" xfId="0" applyFont="1" applyFill="1" applyBorder="1" applyAlignment="1">
      <alignment vertical="center"/>
    </xf>
    <xf numFmtId="0" fontId="0" fillId="36" borderId="4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6" borderId="43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36" borderId="44" xfId="0" applyFill="1" applyBorder="1" applyAlignment="1">
      <alignment vertical="center"/>
    </xf>
    <xf numFmtId="0" fontId="0" fillId="36" borderId="45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4" fontId="3" fillId="36" borderId="46" xfId="0" applyNumberFormat="1" applyFont="1" applyFill="1" applyBorder="1" applyAlignment="1">
      <alignment vertical="center" shrinkToFit="1"/>
    </xf>
    <xf numFmtId="184" fontId="3" fillId="36" borderId="47" xfId="0" applyNumberFormat="1" applyFont="1" applyFill="1" applyBorder="1" applyAlignment="1">
      <alignment vertical="center" shrinkToFit="1"/>
    </xf>
    <xf numFmtId="176" fontId="0" fillId="33" borderId="10" xfId="49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vertical="center"/>
    </xf>
    <xf numFmtId="0" fontId="36" fillId="0" borderId="10" xfId="61" applyFont="1" applyFill="1" applyBorder="1">
      <alignment vertical="center"/>
      <protection/>
    </xf>
    <xf numFmtId="0" fontId="36" fillId="0" borderId="31" xfId="61" applyFont="1" applyFill="1" applyBorder="1">
      <alignment vertical="center"/>
      <protection/>
    </xf>
    <xf numFmtId="0" fontId="36" fillId="0" borderId="0" xfId="61" applyFont="1" applyFill="1">
      <alignment vertical="center"/>
      <protection/>
    </xf>
    <xf numFmtId="0" fontId="55" fillId="0" borderId="10" xfId="61" applyFont="1" applyFill="1" applyBorder="1">
      <alignment vertical="center"/>
      <protection/>
    </xf>
    <xf numFmtId="184" fontId="36" fillId="0" borderId="10" xfId="61" applyNumberFormat="1" applyFill="1" applyBorder="1">
      <alignment vertical="center"/>
      <protection/>
    </xf>
    <xf numFmtId="49" fontId="15" fillId="0" borderId="0" xfId="0" applyNumberFormat="1" applyFont="1" applyFill="1" applyAlignment="1" applyProtection="1">
      <alignment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 shrinkToFit="1"/>
      <protection locked="0"/>
    </xf>
    <xf numFmtId="38" fontId="0" fillId="0" borderId="10" xfId="49" applyFont="1" applyFill="1" applyBorder="1" applyAlignment="1" applyProtection="1">
      <alignment horizontal="right" vertical="center" shrinkToFit="1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38" fontId="0" fillId="0" borderId="16" xfId="49" applyFont="1" applyFill="1" applyBorder="1" applyAlignment="1" applyProtection="1">
      <alignment horizontal="right" vertical="center" shrinkToFit="1"/>
      <protection locked="0"/>
    </xf>
    <xf numFmtId="184" fontId="0" fillId="0" borderId="11" xfId="0" applyNumberFormat="1" applyFont="1" applyFill="1" applyBorder="1" applyAlignment="1">
      <alignment vertical="center"/>
    </xf>
    <xf numFmtId="38" fontId="0" fillId="0" borderId="31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3" fillId="0" borderId="0" xfId="0" applyFont="1" applyAlignment="1">
      <alignment vertical="center"/>
    </xf>
    <xf numFmtId="58" fontId="1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49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50" xfId="0" applyFont="1" applyBorder="1" applyAlignment="1">
      <alignment vertical="center"/>
    </xf>
    <xf numFmtId="0" fontId="0" fillId="0" borderId="50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 shrinkToFit="1"/>
    </xf>
    <xf numFmtId="0" fontId="0" fillId="0" borderId="5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33" borderId="51" xfId="0" applyFont="1" applyFill="1" applyBorder="1" applyAlignment="1">
      <alignment vertical="center"/>
    </xf>
    <xf numFmtId="10" fontId="5" fillId="33" borderId="51" xfId="0" applyNumberFormat="1" applyFont="1" applyFill="1" applyBorder="1" applyAlignment="1">
      <alignment vertical="center"/>
    </xf>
    <xf numFmtId="3" fontId="5" fillId="33" borderId="51" xfId="0" applyNumberFormat="1" applyFont="1" applyFill="1" applyBorder="1" applyAlignment="1">
      <alignment vertical="center"/>
    </xf>
    <xf numFmtId="0" fontId="5" fillId="33" borderId="52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10" fontId="5" fillId="33" borderId="15" xfId="0" applyNumberFormat="1" applyFont="1" applyFill="1" applyBorder="1" applyAlignment="1">
      <alignment vertical="center"/>
    </xf>
    <xf numFmtId="3" fontId="5" fillId="33" borderId="15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53" xfId="0" applyFont="1" applyFill="1" applyBorder="1" applyAlignment="1">
      <alignment vertical="center"/>
    </xf>
    <xf numFmtId="10" fontId="5" fillId="33" borderId="53" xfId="0" applyNumberFormat="1" applyFont="1" applyFill="1" applyBorder="1" applyAlignment="1">
      <alignment vertical="center"/>
    </xf>
    <xf numFmtId="3" fontId="5" fillId="33" borderId="53" xfId="0" applyNumberFormat="1" applyFont="1" applyFill="1" applyBorder="1" applyAlignment="1">
      <alignment vertical="center"/>
    </xf>
    <xf numFmtId="0" fontId="5" fillId="33" borderId="54" xfId="0" applyFont="1" applyFill="1" applyBorder="1" applyAlignment="1">
      <alignment vertical="center"/>
    </xf>
    <xf numFmtId="3" fontId="5" fillId="0" borderId="5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33" borderId="53" xfId="0" applyFont="1" applyFill="1" applyBorder="1" applyAlignment="1">
      <alignment/>
    </xf>
    <xf numFmtId="0" fontId="5" fillId="33" borderId="53" xfId="0" applyFont="1" applyFill="1" applyBorder="1" applyAlignment="1">
      <alignment horizontal="right"/>
    </xf>
    <xf numFmtId="38" fontId="5" fillId="0" borderId="53" xfId="49" applyFont="1" applyFill="1" applyBorder="1" applyAlignment="1">
      <alignment/>
    </xf>
    <xf numFmtId="0" fontId="5" fillId="0" borderId="16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3" fontId="5" fillId="0" borderId="51" xfId="0" applyNumberFormat="1" applyFont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0" fontId="5" fillId="33" borderId="55" xfId="0" applyFont="1" applyFill="1" applyBorder="1" applyAlignment="1">
      <alignment/>
    </xf>
    <xf numFmtId="0" fontId="5" fillId="33" borderId="55" xfId="0" applyFont="1" applyFill="1" applyBorder="1" applyAlignment="1">
      <alignment vertical="center"/>
    </xf>
    <xf numFmtId="0" fontId="5" fillId="33" borderId="55" xfId="0" applyFont="1" applyFill="1" applyBorder="1" applyAlignment="1">
      <alignment horizontal="right"/>
    </xf>
    <xf numFmtId="0" fontId="5" fillId="0" borderId="55" xfId="0" applyFont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33" borderId="56" xfId="0" applyFont="1" applyFill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10" fontId="5" fillId="0" borderId="53" xfId="0" applyNumberFormat="1" applyFont="1" applyFill="1" applyBorder="1" applyAlignment="1">
      <alignment vertical="center"/>
    </xf>
    <xf numFmtId="0" fontId="5" fillId="0" borderId="5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0" fontId="5" fillId="0" borderId="51" xfId="0" applyNumberFormat="1" applyFont="1" applyFill="1" applyBorder="1" applyAlignment="1">
      <alignment vertical="center"/>
    </xf>
    <xf numFmtId="10" fontId="5" fillId="0" borderId="59" xfId="0" applyNumberFormat="1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vertical="center"/>
    </xf>
    <xf numFmtId="10" fontId="5" fillId="0" borderId="6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top"/>
    </xf>
    <xf numFmtId="10" fontId="5" fillId="0" borderId="51" xfId="0" applyNumberFormat="1" applyFont="1" applyFill="1" applyBorder="1" applyAlignment="1">
      <alignment vertical="top"/>
    </xf>
    <xf numFmtId="3" fontId="5" fillId="0" borderId="15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vertical="center"/>
    </xf>
    <xf numFmtId="10" fontId="5" fillId="0" borderId="15" xfId="0" applyNumberFormat="1" applyFont="1" applyFill="1" applyBorder="1" applyAlignment="1">
      <alignment vertical="top"/>
    </xf>
    <xf numFmtId="38" fontId="0" fillId="0" borderId="13" xfId="49" applyFill="1" applyBorder="1" applyAlignment="1">
      <alignment/>
    </xf>
    <xf numFmtId="0" fontId="0" fillId="0" borderId="61" xfId="0" applyBorder="1" applyAlignment="1">
      <alignment/>
    </xf>
    <xf numFmtId="38" fontId="0" fillId="0" borderId="13" xfId="49" applyBorder="1" applyAlignment="1">
      <alignment/>
    </xf>
    <xf numFmtId="0" fontId="0" fillId="0" borderId="55" xfId="0" applyBorder="1" applyAlignment="1">
      <alignment/>
    </xf>
    <xf numFmtId="38" fontId="0" fillId="0" borderId="53" xfId="49" applyBorder="1" applyAlignment="1">
      <alignment/>
    </xf>
    <xf numFmtId="38" fontId="0" fillId="0" borderId="53" xfId="49" applyFill="1" applyBorder="1" applyAlignment="1">
      <alignment/>
    </xf>
    <xf numFmtId="0" fontId="0" fillId="0" borderId="62" xfId="0" applyBorder="1" applyAlignment="1">
      <alignment/>
    </xf>
    <xf numFmtId="183" fontId="5" fillId="33" borderId="51" xfId="0" applyNumberFormat="1" applyFont="1" applyFill="1" applyBorder="1" applyAlignment="1">
      <alignment vertical="center"/>
    </xf>
    <xf numFmtId="183" fontId="5" fillId="33" borderId="15" xfId="0" applyNumberFormat="1" applyFont="1" applyFill="1" applyBorder="1" applyAlignment="1">
      <alignment vertical="center"/>
    </xf>
    <xf numFmtId="183" fontId="5" fillId="33" borderId="53" xfId="0" applyNumberFormat="1" applyFont="1" applyFill="1" applyBorder="1" applyAlignment="1">
      <alignment vertical="center"/>
    </xf>
    <xf numFmtId="183" fontId="5" fillId="33" borderId="55" xfId="0" applyNumberFormat="1" applyFont="1" applyFill="1" applyBorder="1" applyAlignment="1">
      <alignment vertical="center"/>
    </xf>
    <xf numFmtId="183" fontId="5" fillId="33" borderId="16" xfId="0" applyNumberFormat="1" applyFont="1" applyFill="1" applyBorder="1" applyAlignment="1">
      <alignment vertical="center"/>
    </xf>
    <xf numFmtId="183" fontId="5" fillId="33" borderId="56" xfId="0" applyNumberFormat="1" applyFont="1" applyFill="1" applyBorder="1" applyAlignment="1">
      <alignment vertical="center"/>
    </xf>
    <xf numFmtId="183" fontId="5" fillId="0" borderId="51" xfId="0" applyNumberFormat="1" applyFont="1" applyBorder="1" applyAlignment="1">
      <alignment vertical="center"/>
    </xf>
    <xf numFmtId="183" fontId="5" fillId="0" borderId="15" xfId="0" applyNumberFormat="1" applyFont="1" applyBorder="1" applyAlignment="1">
      <alignment vertical="center"/>
    </xf>
    <xf numFmtId="38" fontId="0" fillId="33" borderId="63" xfId="0" applyNumberFormat="1" applyFill="1" applyBorder="1" applyAlignment="1">
      <alignment/>
    </xf>
    <xf numFmtId="0" fontId="0" fillId="33" borderId="55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8" fontId="11" fillId="34" borderId="64" xfId="49" applyFont="1" applyFill="1" applyBorder="1" applyAlignment="1">
      <alignment/>
    </xf>
    <xf numFmtId="38" fontId="11" fillId="34" borderId="25" xfId="49" applyFont="1" applyFill="1" applyBorder="1" applyAlignment="1">
      <alignment/>
    </xf>
    <xf numFmtId="0" fontId="0" fillId="0" borderId="0" xfId="0" applyFill="1" applyAlignment="1">
      <alignment vertical="center"/>
    </xf>
    <xf numFmtId="184" fontId="0" fillId="0" borderId="0" xfId="0" applyNumberFormat="1" applyFill="1" applyAlignment="1">
      <alignment vertical="center"/>
    </xf>
    <xf numFmtId="184" fontId="0" fillId="0" borderId="0" xfId="0" applyNumberFormat="1" applyFill="1" applyBorder="1" applyAlignment="1">
      <alignment vertical="center"/>
    </xf>
    <xf numFmtId="0" fontId="0" fillId="36" borderId="65" xfId="0" applyFont="1" applyFill="1" applyBorder="1" applyAlignment="1">
      <alignment horizontal="center" vertical="center" wrapText="1"/>
    </xf>
    <xf numFmtId="0" fontId="0" fillId="36" borderId="63" xfId="0" applyFont="1" applyFill="1" applyBorder="1" applyAlignment="1">
      <alignment horizontal="center" vertical="center"/>
    </xf>
    <xf numFmtId="184" fontId="0" fillId="36" borderId="66" xfId="0" applyNumberFormat="1" applyFont="1" applyFill="1" applyBorder="1" applyAlignment="1">
      <alignment horizontal="center" vertical="center" wrapText="1"/>
    </xf>
    <xf numFmtId="0" fontId="36" fillId="36" borderId="67" xfId="0" applyFont="1" applyFill="1" applyBorder="1" applyAlignment="1">
      <alignment vertical="center" wrapText="1"/>
    </xf>
    <xf numFmtId="38" fontId="36" fillId="36" borderId="36" xfId="49" applyFont="1" applyFill="1" applyBorder="1" applyAlignment="1">
      <alignment vertical="center"/>
    </xf>
    <xf numFmtId="0" fontId="36" fillId="36" borderId="10" xfId="0" applyFont="1" applyFill="1" applyBorder="1" applyAlignment="1">
      <alignment vertical="center" wrapText="1"/>
    </xf>
    <xf numFmtId="38" fontId="36" fillId="36" borderId="37" xfId="49" applyFont="1" applyFill="1" applyBorder="1" applyAlignment="1">
      <alignment vertical="center"/>
    </xf>
    <xf numFmtId="0" fontId="0" fillId="36" borderId="68" xfId="0" applyFont="1" applyFill="1" applyBorder="1" applyAlignment="1">
      <alignment vertical="center"/>
    </xf>
    <xf numFmtId="0" fontId="0" fillId="36" borderId="62" xfId="0" applyFont="1" applyFill="1" applyBorder="1" applyAlignment="1">
      <alignment vertical="center"/>
    </xf>
    <xf numFmtId="0" fontId="36" fillId="36" borderId="16" xfId="0" applyFont="1" applyFill="1" applyBorder="1" applyAlignment="1">
      <alignment vertical="center" wrapText="1"/>
    </xf>
    <xf numFmtId="38" fontId="36" fillId="36" borderId="69" xfId="49" applyFont="1" applyFill="1" applyBorder="1" applyAlignment="1">
      <alignment vertical="center"/>
    </xf>
    <xf numFmtId="38" fontId="11" fillId="37" borderId="70" xfId="49" applyFont="1" applyFill="1" applyBorder="1" applyAlignment="1">
      <alignment/>
    </xf>
    <xf numFmtId="0" fontId="0" fillId="37" borderId="71" xfId="0" applyFont="1" applyFill="1" applyBorder="1" applyAlignment="1">
      <alignment horizontal="center"/>
    </xf>
    <xf numFmtId="0" fontId="9" fillId="37" borderId="72" xfId="0" applyFont="1" applyFill="1" applyBorder="1" applyAlignment="1">
      <alignment horizontal="center"/>
    </xf>
    <xf numFmtId="38" fontId="8" fillId="37" borderId="70" xfId="49" applyFont="1" applyFill="1" applyBorder="1" applyAlignment="1">
      <alignment horizontal="right"/>
    </xf>
    <xf numFmtId="0" fontId="0" fillId="37" borderId="73" xfId="0" applyFont="1" applyFill="1" applyBorder="1" applyAlignment="1">
      <alignment horizontal="center"/>
    </xf>
    <xf numFmtId="38" fontId="8" fillId="37" borderId="74" xfId="49" applyFont="1" applyFill="1" applyBorder="1" applyAlignment="1">
      <alignment horizontal="right"/>
    </xf>
    <xf numFmtId="0" fontId="0" fillId="37" borderId="74" xfId="0" applyFont="1" applyFill="1" applyBorder="1" applyAlignment="1">
      <alignment horizontal="center"/>
    </xf>
    <xf numFmtId="38" fontId="5" fillId="37" borderId="73" xfId="49" applyFont="1" applyFill="1" applyBorder="1" applyAlignment="1">
      <alignment/>
    </xf>
    <xf numFmtId="38" fontId="5" fillId="37" borderId="71" xfId="49" applyFont="1" applyFill="1" applyBorder="1" applyAlignment="1">
      <alignment/>
    </xf>
    <xf numFmtId="38" fontId="11" fillId="37" borderId="64" xfId="49" applyFont="1" applyFill="1" applyBorder="1" applyAlignment="1">
      <alignment/>
    </xf>
    <xf numFmtId="38" fontId="5" fillId="37" borderId="75" xfId="49" applyFont="1" applyFill="1" applyBorder="1" applyAlignment="1">
      <alignment/>
    </xf>
    <xf numFmtId="38" fontId="0" fillId="37" borderId="74" xfId="49" applyFont="1" applyFill="1" applyBorder="1" applyAlignment="1">
      <alignment/>
    </xf>
    <xf numFmtId="38" fontId="8" fillId="37" borderId="45" xfId="49" applyFont="1" applyFill="1" applyBorder="1" applyAlignment="1">
      <alignment horizontal="right"/>
    </xf>
    <xf numFmtId="38" fontId="8" fillId="37" borderId="74" xfId="49" applyFont="1" applyFill="1" applyBorder="1" applyAlignment="1">
      <alignment/>
    </xf>
    <xf numFmtId="38" fontId="0" fillId="0" borderId="60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79" xfId="49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45" xfId="0" applyFont="1" applyFill="1" applyBorder="1" applyAlignment="1">
      <alignment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83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84" xfId="49" applyFont="1" applyFill="1" applyBorder="1" applyAlignment="1">
      <alignment vertical="center"/>
    </xf>
    <xf numFmtId="0" fontId="0" fillId="0" borderId="67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8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86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38" fontId="0" fillId="0" borderId="87" xfId="49" applyFont="1" applyFill="1" applyBorder="1" applyAlignment="1">
      <alignment vertical="center"/>
    </xf>
    <xf numFmtId="0" fontId="0" fillId="0" borderId="88" xfId="0" applyFont="1" applyFill="1" applyBorder="1" applyAlignment="1">
      <alignment vertical="center" shrinkToFit="1"/>
    </xf>
    <xf numFmtId="0" fontId="0" fillId="0" borderId="76" xfId="0" applyFont="1" applyFill="1" applyBorder="1" applyAlignment="1">
      <alignment vertical="center" shrinkToFit="1"/>
    </xf>
    <xf numFmtId="0" fontId="0" fillId="0" borderId="89" xfId="0" applyFont="1" applyFill="1" applyBorder="1" applyAlignment="1">
      <alignment vertical="center" shrinkToFit="1"/>
    </xf>
    <xf numFmtId="0" fontId="0" fillId="0" borderId="77" xfId="0" applyFont="1" applyFill="1" applyBorder="1" applyAlignment="1">
      <alignment vertical="center" shrinkToFit="1"/>
    </xf>
    <xf numFmtId="38" fontId="0" fillId="0" borderId="90" xfId="49" applyFont="1" applyFill="1" applyBorder="1" applyAlignment="1">
      <alignment vertical="center"/>
    </xf>
    <xf numFmtId="0" fontId="0" fillId="0" borderId="71" xfId="0" applyFont="1" applyFill="1" applyBorder="1" applyAlignment="1">
      <alignment vertical="center" shrinkToFit="1"/>
    </xf>
    <xf numFmtId="0" fontId="0" fillId="0" borderId="80" xfId="0" applyFont="1" applyFill="1" applyBorder="1" applyAlignment="1">
      <alignment vertical="center" shrinkToFit="1"/>
    </xf>
    <xf numFmtId="38" fontId="0" fillId="0" borderId="38" xfId="49" applyFont="1" applyFill="1" applyBorder="1" applyAlignment="1">
      <alignment vertical="center"/>
    </xf>
    <xf numFmtId="0" fontId="0" fillId="0" borderId="15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right" vertical="center" shrinkToFit="1"/>
    </xf>
    <xf numFmtId="38" fontId="0" fillId="0" borderId="91" xfId="49" applyFont="1" applyFill="1" applyBorder="1" applyAlignment="1">
      <alignment vertical="center"/>
    </xf>
    <xf numFmtId="0" fontId="0" fillId="0" borderId="77" xfId="0" applyFont="1" applyFill="1" applyBorder="1" applyAlignment="1">
      <alignment horizontal="right" vertical="center" shrinkToFit="1"/>
    </xf>
    <xf numFmtId="0" fontId="0" fillId="0" borderId="79" xfId="0" applyFont="1" applyFill="1" applyBorder="1" applyAlignment="1">
      <alignment horizontal="right" vertical="center" shrinkToFit="1"/>
    </xf>
    <xf numFmtId="0" fontId="0" fillId="0" borderId="79" xfId="0" applyFont="1" applyFill="1" applyBorder="1" applyAlignment="1">
      <alignment vertical="center" shrinkToFit="1"/>
    </xf>
    <xf numFmtId="38" fontId="0" fillId="0" borderId="92" xfId="49" applyFont="1" applyFill="1" applyBorder="1" applyAlignment="1">
      <alignment vertical="center"/>
    </xf>
    <xf numFmtId="0" fontId="0" fillId="0" borderId="76" xfId="0" applyFont="1" applyFill="1" applyBorder="1" applyAlignment="1">
      <alignment horizontal="right" vertical="center" shrinkToFit="1"/>
    </xf>
    <xf numFmtId="38" fontId="0" fillId="0" borderId="31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0" fontId="0" fillId="0" borderId="93" xfId="0" applyFont="1" applyFill="1" applyBorder="1" applyAlignment="1">
      <alignment vertical="center" shrinkToFit="1"/>
    </xf>
    <xf numFmtId="0" fontId="0" fillId="0" borderId="81" xfId="0" applyFont="1" applyFill="1" applyBorder="1" applyAlignment="1">
      <alignment vertical="center" shrinkToFit="1"/>
    </xf>
    <xf numFmtId="38" fontId="0" fillId="0" borderId="94" xfId="49" applyFont="1" applyFill="1" applyBorder="1" applyAlignment="1">
      <alignment vertical="center"/>
    </xf>
    <xf numFmtId="0" fontId="0" fillId="0" borderId="95" xfId="0" applyFont="1" applyFill="1" applyBorder="1" applyAlignment="1">
      <alignment vertical="center" shrinkToFit="1"/>
    </xf>
    <xf numFmtId="0" fontId="0" fillId="0" borderId="96" xfId="0" applyFont="1" applyFill="1" applyBorder="1" applyAlignment="1">
      <alignment vertical="center" shrinkToFit="1"/>
    </xf>
    <xf numFmtId="0" fontId="0" fillId="0" borderId="82" xfId="0" applyFont="1" applyFill="1" applyBorder="1" applyAlignment="1">
      <alignment horizontal="right" vertical="center" shrinkToFit="1"/>
    </xf>
    <xf numFmtId="0" fontId="0" fillId="0" borderId="82" xfId="0" applyFont="1" applyFill="1" applyBorder="1" applyAlignment="1">
      <alignment vertical="center" shrinkToFit="1"/>
    </xf>
    <xf numFmtId="38" fontId="0" fillId="0" borderId="97" xfId="49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shrinkToFit="1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8" fillId="37" borderId="23" xfId="0" applyFont="1" applyFill="1" applyBorder="1" applyAlignment="1">
      <alignment horizontal="center"/>
    </xf>
    <xf numFmtId="0" fontId="8" fillId="37" borderId="102" xfId="0" applyFont="1" applyFill="1" applyBorder="1" applyAlignment="1">
      <alignment horizontal="center"/>
    </xf>
    <xf numFmtId="0" fontId="10" fillId="37" borderId="23" xfId="0" applyFont="1" applyFill="1" applyBorder="1" applyAlignment="1">
      <alignment/>
    </xf>
    <xf numFmtId="38" fontId="11" fillId="37" borderId="31" xfId="49" applyFont="1" applyFill="1" applyBorder="1" applyAlignment="1">
      <alignment/>
    </xf>
    <xf numFmtId="38" fontId="5" fillId="37" borderId="46" xfId="49" applyFont="1" applyFill="1" applyBorder="1" applyAlignment="1">
      <alignment/>
    </xf>
    <xf numFmtId="38" fontId="11" fillId="37" borderId="35" xfId="49" applyFont="1" applyFill="1" applyBorder="1" applyAlignment="1">
      <alignment/>
    </xf>
    <xf numFmtId="38" fontId="5" fillId="37" borderId="103" xfId="49" applyFont="1" applyFill="1" applyBorder="1" applyAlignment="1">
      <alignment/>
    </xf>
    <xf numFmtId="0" fontId="0" fillId="0" borderId="104" xfId="0" applyFont="1" applyFill="1" applyBorder="1" applyAlignment="1">
      <alignment horizontal="center" vertical="center" textRotation="255"/>
    </xf>
    <xf numFmtId="0" fontId="0" fillId="0" borderId="105" xfId="0" applyFont="1" applyFill="1" applyBorder="1" applyAlignment="1">
      <alignment horizontal="center" vertical="center" textRotation="255"/>
    </xf>
    <xf numFmtId="0" fontId="0" fillId="0" borderId="106" xfId="0" applyFont="1" applyFill="1" applyBorder="1" applyAlignment="1">
      <alignment horizontal="center" vertical="center" textRotation="255"/>
    </xf>
    <xf numFmtId="38" fontId="0" fillId="0" borderId="107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08" xfId="49" applyFont="1" applyFill="1" applyBorder="1" applyAlignment="1">
      <alignment horizontal="center" vertical="center"/>
    </xf>
    <xf numFmtId="38" fontId="0" fillId="0" borderId="109" xfId="49" applyFont="1" applyFill="1" applyBorder="1" applyAlignment="1">
      <alignment horizontal="center" vertical="center"/>
    </xf>
    <xf numFmtId="38" fontId="0" fillId="0" borderId="78" xfId="49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0" fontId="0" fillId="0" borderId="110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0" fillId="0" borderId="114" xfId="0" applyFont="1" applyFill="1" applyBorder="1" applyAlignment="1">
      <alignment vertical="center"/>
    </xf>
    <xf numFmtId="0" fontId="0" fillId="0" borderId="104" xfId="0" applyFont="1" applyFill="1" applyBorder="1" applyAlignment="1">
      <alignment vertical="center" textRotation="255"/>
    </xf>
    <xf numFmtId="0" fontId="0" fillId="0" borderId="105" xfId="0" applyFont="1" applyFill="1" applyBorder="1" applyAlignment="1">
      <alignment vertical="center" textRotation="255"/>
    </xf>
    <xf numFmtId="0" fontId="0" fillId="0" borderId="106" xfId="0" applyFont="1" applyFill="1" applyBorder="1" applyAlignment="1">
      <alignment vertical="center" textRotation="255"/>
    </xf>
    <xf numFmtId="0" fontId="0" fillId="0" borderId="0" xfId="0" applyFont="1" applyFill="1" applyAlignment="1">
      <alignment vertical="center" wrapText="1"/>
    </xf>
    <xf numFmtId="0" fontId="0" fillId="0" borderId="45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5" xfId="0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.(&#21306;&#20998;&#21029;)&#21033;&#29992;&#23455;&#32318;&#34920;xls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 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実績入力シート"/>
      <sheetName val="①区民・市民利用実績表"/>
      <sheetName val="②休養村とうぶ 利用状況2年度分"/>
      <sheetName val="③利用状況一覧"/>
      <sheetName val="④区分別利用実績表2年度"/>
      <sheetName val="⑤歳入内訳"/>
      <sheetName val="⑥利用者数ｸﾞﾗﾌ"/>
      <sheetName val="⑦収入金額ｸﾞﾗﾌ"/>
      <sheetName val="Sheet1"/>
      <sheetName val="互換性レポート"/>
      <sheetName val="Sheet2"/>
    </sheetNames>
    <sheetDataSet>
      <sheetData sheetId="1">
        <row r="5">
          <cell r="E5">
            <v>0</v>
          </cell>
        </row>
      </sheetData>
      <sheetData sheetId="9">
        <row r="5">
          <cell r="E5">
            <v>0</v>
          </cell>
        </row>
      </sheetData>
      <sheetData sheetId="11">
        <row r="5">
          <cell r="E5">
            <v>0</v>
          </cell>
        </row>
      </sheetData>
      <sheetData sheetId="12">
        <row r="5">
          <cell r="E5">
            <v>0</v>
          </cell>
        </row>
      </sheetData>
      <sheetData sheetId="13">
        <row r="2">
          <cell r="B2">
            <v>0</v>
          </cell>
          <cell r="C2">
            <v>1463</v>
          </cell>
        </row>
        <row r="6">
          <cell r="B6">
            <v>0</v>
          </cell>
        </row>
        <row r="11">
          <cell r="C11">
            <v>1397</v>
          </cell>
        </row>
        <row r="12">
          <cell r="C12">
            <v>924</v>
          </cell>
        </row>
        <row r="13">
          <cell r="C13">
            <v>1590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="85" zoomScaleNormal="85" zoomScalePageLayoutView="0" workbookViewId="0" topLeftCell="A9">
      <selection activeCell="D9" sqref="D9"/>
    </sheetView>
  </sheetViews>
  <sheetFormatPr defaultColWidth="9.00390625" defaultRowHeight="13.5"/>
  <cols>
    <col min="1" max="1" width="11.75390625" style="1" customWidth="1"/>
    <col min="2" max="5" width="9.25390625" style="1" customWidth="1"/>
    <col min="6" max="6" width="11.25390625" style="1" customWidth="1"/>
    <col min="7" max="13" width="9.25390625" style="1" customWidth="1"/>
    <col min="14" max="14" width="10.25390625" style="1" customWidth="1"/>
    <col min="15" max="15" width="9.00390625" style="1" customWidth="1"/>
    <col min="16" max="16" width="10.125" style="1" bestFit="1" customWidth="1"/>
    <col min="17" max="16384" width="9.00390625" style="1" customWidth="1"/>
  </cols>
  <sheetData>
    <row r="1" spans="1:14" ht="48.75" customHeight="1">
      <c r="A1"/>
      <c r="D1" s="2" t="s">
        <v>171</v>
      </c>
      <c r="N1" s="1" t="s">
        <v>14</v>
      </c>
    </row>
    <row r="2" spans="1:14" ht="48.75" customHeight="1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ht="48.75" customHeight="1">
      <c r="A3" s="6" t="s">
        <v>172</v>
      </c>
      <c r="B3" s="4">
        <v>5104900</v>
      </c>
      <c r="C3" s="5">
        <v>6150300</v>
      </c>
      <c r="D3" s="5">
        <v>4661700</v>
      </c>
      <c r="E3" s="5">
        <v>5374300</v>
      </c>
      <c r="F3" s="5">
        <v>13065300</v>
      </c>
      <c r="G3" s="5">
        <v>6399500</v>
      </c>
      <c r="H3" s="5">
        <v>4676700</v>
      </c>
      <c r="I3" s="5">
        <v>6041225</v>
      </c>
      <c r="J3" s="5">
        <v>5512825</v>
      </c>
      <c r="K3" s="5">
        <v>5934400</v>
      </c>
      <c r="L3" s="5">
        <v>4030625</v>
      </c>
      <c r="M3" s="5">
        <v>3325900</v>
      </c>
      <c r="N3" s="5">
        <f>SUM(B3:M3)</f>
        <v>70277675</v>
      </c>
    </row>
    <row r="4" spans="1:14" ht="48.75" customHeight="1">
      <c r="A4" s="6" t="s">
        <v>173</v>
      </c>
      <c r="B4" s="4">
        <v>285200</v>
      </c>
      <c r="C4" s="5">
        <v>0</v>
      </c>
      <c r="D4" s="5">
        <v>845400</v>
      </c>
      <c r="E4" s="5">
        <v>2190600</v>
      </c>
      <c r="F4" s="5">
        <v>4795600</v>
      </c>
      <c r="G4" s="5">
        <v>2847200</v>
      </c>
      <c r="H4" s="5">
        <v>3567700</v>
      </c>
      <c r="I4" s="5">
        <v>3277230</v>
      </c>
      <c r="J4" s="5">
        <v>1593770</v>
      </c>
      <c r="K4" s="5">
        <v>1966300</v>
      </c>
      <c r="L4" s="5">
        <v>886075</v>
      </c>
      <c r="M4" s="5">
        <v>1759675</v>
      </c>
      <c r="N4" s="5">
        <f>SUM(B4:M4)</f>
        <v>24014750</v>
      </c>
    </row>
    <row r="5" spans="1:14" ht="48.75" customHeight="1">
      <c r="A5" s="135" t="s">
        <v>174</v>
      </c>
      <c r="B5" s="10">
        <v>1439400</v>
      </c>
      <c r="C5" s="10">
        <v>2359200</v>
      </c>
      <c r="D5" s="10">
        <v>1625500</v>
      </c>
      <c r="E5" s="10">
        <v>3212600</v>
      </c>
      <c r="F5" s="10">
        <v>6012400</v>
      </c>
      <c r="G5" s="10">
        <v>2803600</v>
      </c>
      <c r="H5" s="10">
        <v>3620500</v>
      </c>
      <c r="I5" s="10">
        <v>3467550</v>
      </c>
      <c r="J5" s="10">
        <v>3987225</v>
      </c>
      <c r="K5" s="10">
        <v>2948800</v>
      </c>
      <c r="L5" s="10">
        <v>1852500</v>
      </c>
      <c r="M5" s="10">
        <v>3371250</v>
      </c>
      <c r="N5" s="11">
        <f>SUM(B5:M5)</f>
        <v>36700525</v>
      </c>
    </row>
    <row r="6" spans="1:14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7"/>
    </row>
    <row r="7" ht="12" customHeight="1">
      <c r="A7" s="1" t="s">
        <v>13</v>
      </c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</sheetData>
  <sheetProtection/>
  <printOptions/>
  <pageMargins left="0.3937007874015748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L24" sqref="L24"/>
    </sheetView>
  </sheetViews>
  <sheetFormatPr defaultColWidth="9.00390625" defaultRowHeight="13.5"/>
  <cols>
    <col min="1" max="1" width="4.75390625" style="126" customWidth="1"/>
    <col min="2" max="2" width="5.875" style="332" customWidth="1"/>
    <col min="3" max="3" width="14.00390625" style="332" customWidth="1"/>
    <col min="4" max="4" width="21.25390625" style="332" hidden="1" customWidth="1"/>
    <col min="5" max="7" width="14.125" style="13" customWidth="1"/>
    <col min="8" max="8" width="3.50390625" style="13" customWidth="1"/>
    <col min="9" max="9" width="3.125" style="126" customWidth="1"/>
    <col min="10" max="16384" width="9.00390625" style="126" customWidth="1"/>
  </cols>
  <sheetData>
    <row r="1" spans="2:7" ht="13.5">
      <c r="B1" s="281" t="s">
        <v>175</v>
      </c>
      <c r="C1" s="281"/>
      <c r="D1" s="281"/>
      <c r="E1" s="281"/>
      <c r="F1" s="281"/>
      <c r="G1" s="282" t="s">
        <v>98</v>
      </c>
    </row>
    <row r="2" spans="2:8" ht="14.25" thickBot="1">
      <c r="B2" s="283"/>
      <c r="C2" s="283"/>
      <c r="D2" s="283"/>
      <c r="E2" s="283"/>
      <c r="F2" s="283"/>
      <c r="G2" s="284" t="s">
        <v>18</v>
      </c>
      <c r="H2" s="285"/>
    </row>
    <row r="3" spans="2:8" ht="14.25" thickBot="1">
      <c r="B3" s="350" t="s">
        <v>17</v>
      </c>
      <c r="C3" s="351"/>
      <c r="D3" s="352" t="s">
        <v>16</v>
      </c>
      <c r="E3" s="14" t="s">
        <v>176</v>
      </c>
      <c r="F3" s="14" t="s">
        <v>173</v>
      </c>
      <c r="G3" s="286" t="s">
        <v>174</v>
      </c>
      <c r="H3" s="287"/>
    </row>
    <row r="4" spans="2:8" ht="14.25" thickBot="1">
      <c r="B4" s="354" t="s">
        <v>97</v>
      </c>
      <c r="C4" s="355"/>
      <c r="D4" s="353"/>
      <c r="E4" s="266">
        <f>(ROUNDDOWN((E6+E5)*1.08,0))+E32</f>
        <v>330879982</v>
      </c>
      <c r="F4" s="266">
        <f>(ROUNDDOWN((F6+F5)*1.05,0))+F32</f>
        <v>308774900</v>
      </c>
      <c r="G4" s="288">
        <f>(ROUNDDOWN((G6+G5)*1.05,0))+G32</f>
        <v>321715832</v>
      </c>
      <c r="H4" s="15"/>
    </row>
    <row r="5" spans="2:8" ht="13.5">
      <c r="B5" s="356" t="s">
        <v>584</v>
      </c>
      <c r="C5" s="357"/>
      <c r="D5" s="289"/>
      <c r="E5" s="267">
        <f>E7+E13+E14+E24+E25+E30+E31+E6</f>
        <v>152304635</v>
      </c>
      <c r="F5" s="267">
        <f>F7+F13+F14+F24+F25+F30+F31+F6</f>
        <v>153248475</v>
      </c>
      <c r="G5" s="268">
        <f>G7+G13+G14+G24+G25+G30+G31+G6</f>
        <v>153947635</v>
      </c>
      <c r="H5" s="15"/>
    </row>
    <row r="6" spans="2:8" ht="15" customHeight="1">
      <c r="B6" s="341" t="s">
        <v>96</v>
      </c>
      <c r="C6" s="290" t="s">
        <v>585</v>
      </c>
      <c r="D6" s="291"/>
      <c r="E6" s="269">
        <f>88860000</f>
        <v>88860000</v>
      </c>
      <c r="F6" s="269">
        <f>88860000</f>
        <v>88860000</v>
      </c>
      <c r="G6" s="91">
        <f>88860000</f>
        <v>88860000</v>
      </c>
      <c r="H6" s="15"/>
    </row>
    <row r="7" spans="2:8" ht="13.5" customHeight="1">
      <c r="B7" s="342"/>
      <c r="C7" s="292" t="s">
        <v>95</v>
      </c>
      <c r="D7" s="291"/>
      <c r="E7" s="269">
        <v>31844600</v>
      </c>
      <c r="F7" s="269">
        <v>32294600</v>
      </c>
      <c r="G7" s="91">
        <v>32738600</v>
      </c>
      <c r="H7" s="15" t="s">
        <v>67</v>
      </c>
    </row>
    <row r="8" spans="2:11" ht="13.5" customHeight="1" hidden="1">
      <c r="B8" s="342"/>
      <c r="C8" s="292" t="s">
        <v>95</v>
      </c>
      <c r="D8" s="291" t="s">
        <v>95</v>
      </c>
      <c r="E8" s="269">
        <v>28729101</v>
      </c>
      <c r="F8" s="269">
        <v>31086600</v>
      </c>
      <c r="G8" s="91">
        <v>31527600</v>
      </c>
      <c r="H8" s="15"/>
      <c r="K8" s="293"/>
    </row>
    <row r="9" spans="2:8" ht="13.5" customHeight="1" hidden="1">
      <c r="B9" s="342"/>
      <c r="C9" s="292" t="s">
        <v>94</v>
      </c>
      <c r="D9" s="291" t="s">
        <v>93</v>
      </c>
      <c r="E9" s="269">
        <v>1155000</v>
      </c>
      <c r="F9" s="269"/>
      <c r="G9" s="91"/>
      <c r="H9" s="15"/>
    </row>
    <row r="10" spans="2:8" ht="13.5" customHeight="1" hidden="1">
      <c r="B10" s="342"/>
      <c r="C10" s="292" t="s">
        <v>92</v>
      </c>
      <c r="D10" s="291" t="s">
        <v>91</v>
      </c>
      <c r="E10" s="269">
        <v>1360500</v>
      </c>
      <c r="F10" s="269"/>
      <c r="G10" s="91"/>
      <c r="H10" s="15"/>
    </row>
    <row r="11" spans="2:8" ht="13.5" customHeight="1" hidden="1">
      <c r="B11" s="342"/>
      <c r="C11" s="292" t="s">
        <v>90</v>
      </c>
      <c r="D11" s="291" t="s">
        <v>89</v>
      </c>
      <c r="E11" s="269">
        <v>820400</v>
      </c>
      <c r="F11" s="269">
        <v>836000</v>
      </c>
      <c r="G11" s="91">
        <f>768000+68000</f>
        <v>836000</v>
      </c>
      <c r="H11" s="15"/>
    </row>
    <row r="12" spans="2:12" ht="13.5" customHeight="1" hidden="1">
      <c r="B12" s="342"/>
      <c r="C12" s="292" t="s">
        <v>88</v>
      </c>
      <c r="D12" s="291" t="s">
        <v>87</v>
      </c>
      <c r="E12" s="269">
        <v>243000</v>
      </c>
      <c r="F12" s="269"/>
      <c r="G12" s="91"/>
      <c r="H12" s="15"/>
      <c r="L12" s="281"/>
    </row>
    <row r="13" spans="2:8" ht="13.5">
      <c r="B13" s="342"/>
      <c r="C13" s="292" t="s">
        <v>86</v>
      </c>
      <c r="D13" s="291"/>
      <c r="E13" s="269">
        <v>11189000</v>
      </c>
      <c r="F13" s="269">
        <v>11189000</v>
      </c>
      <c r="G13" s="91">
        <v>11189000</v>
      </c>
      <c r="H13" s="15"/>
    </row>
    <row r="14" spans="2:8" ht="13.5">
      <c r="B14" s="342"/>
      <c r="C14" s="292" t="s">
        <v>47</v>
      </c>
      <c r="D14" s="291"/>
      <c r="E14" s="269">
        <v>6002864</v>
      </c>
      <c r="F14" s="269">
        <v>6496504</v>
      </c>
      <c r="G14" s="91">
        <v>6751664</v>
      </c>
      <c r="H14" s="15"/>
    </row>
    <row r="15" spans="2:8" ht="13.5" customHeight="1" hidden="1">
      <c r="B15" s="342"/>
      <c r="C15" s="292" t="s">
        <v>85</v>
      </c>
      <c r="D15" s="291" t="s">
        <v>84</v>
      </c>
      <c r="E15" s="269">
        <v>154920</v>
      </c>
      <c r="F15" s="269">
        <v>6086860</v>
      </c>
      <c r="G15" s="91"/>
      <c r="H15" s="15"/>
    </row>
    <row r="16" spans="2:8" ht="13.5" customHeight="1" hidden="1">
      <c r="B16" s="342"/>
      <c r="C16" s="292" t="s">
        <v>83</v>
      </c>
      <c r="D16" s="291" t="s">
        <v>82</v>
      </c>
      <c r="E16" s="269">
        <v>3325220</v>
      </c>
      <c r="F16" s="269"/>
      <c r="G16" s="91"/>
      <c r="H16" s="15"/>
    </row>
    <row r="17" spans="2:8" ht="13.5" customHeight="1" hidden="1">
      <c r="B17" s="342"/>
      <c r="C17" s="292" t="s">
        <v>81</v>
      </c>
      <c r="D17" s="291" t="s">
        <v>80</v>
      </c>
      <c r="E17" s="269">
        <v>14520</v>
      </c>
      <c r="F17" s="269"/>
      <c r="G17" s="91"/>
      <c r="H17" s="15"/>
    </row>
    <row r="18" spans="2:8" ht="13.5" customHeight="1" hidden="1">
      <c r="B18" s="342"/>
      <c r="C18" s="292" t="s">
        <v>79</v>
      </c>
      <c r="D18" s="291" t="s">
        <v>78</v>
      </c>
      <c r="E18" s="269">
        <v>1807200</v>
      </c>
      <c r="F18" s="269"/>
      <c r="G18" s="91"/>
      <c r="H18" s="15"/>
    </row>
    <row r="19" spans="2:8" ht="13.5" customHeight="1" hidden="1">
      <c r="B19" s="342"/>
      <c r="C19" s="292" t="s">
        <v>77</v>
      </c>
      <c r="D19" s="291" t="s">
        <v>76</v>
      </c>
      <c r="E19" s="269">
        <v>231200</v>
      </c>
      <c r="F19" s="269"/>
      <c r="G19" s="91"/>
      <c r="H19" s="15"/>
    </row>
    <row r="20" spans="2:15" ht="13.5" customHeight="1" hidden="1">
      <c r="B20" s="342"/>
      <c r="C20" s="292" t="s">
        <v>75</v>
      </c>
      <c r="D20" s="291" t="s">
        <v>74</v>
      </c>
      <c r="E20" s="269">
        <v>252000</v>
      </c>
      <c r="F20" s="269"/>
      <c r="G20" s="91"/>
      <c r="H20" s="15"/>
      <c r="L20" s="281"/>
      <c r="M20" s="281"/>
      <c r="N20" s="281"/>
      <c r="O20" s="281"/>
    </row>
    <row r="21" spans="2:15" ht="13.5" customHeight="1" hidden="1">
      <c r="B21" s="342"/>
      <c r="C21" s="292" t="s">
        <v>73</v>
      </c>
      <c r="D21" s="291" t="s">
        <v>63</v>
      </c>
      <c r="E21" s="269">
        <v>378000</v>
      </c>
      <c r="F21" s="269"/>
      <c r="G21" s="91"/>
      <c r="H21" s="15"/>
      <c r="L21" s="281"/>
      <c r="M21" s="294"/>
      <c r="N21" s="281"/>
      <c r="O21" s="281"/>
    </row>
    <row r="22" spans="2:15" ht="13.5" customHeight="1" hidden="1">
      <c r="B22" s="342"/>
      <c r="C22" s="292" t="s">
        <v>72</v>
      </c>
      <c r="D22" s="291" t="s">
        <v>71</v>
      </c>
      <c r="E22" s="269">
        <v>48600</v>
      </c>
      <c r="F22" s="269"/>
      <c r="G22" s="91"/>
      <c r="H22" s="15"/>
      <c r="L22" s="281"/>
      <c r="M22" s="281"/>
      <c r="N22" s="281"/>
      <c r="O22" s="281"/>
    </row>
    <row r="23" spans="2:15" ht="13.5" customHeight="1" hidden="1">
      <c r="B23" s="342"/>
      <c r="C23" s="292" t="s">
        <v>70</v>
      </c>
      <c r="D23" s="291" t="s">
        <v>69</v>
      </c>
      <c r="E23" s="269">
        <v>135000</v>
      </c>
      <c r="F23" s="269"/>
      <c r="G23" s="91"/>
      <c r="H23" s="15"/>
      <c r="L23" s="281"/>
      <c r="M23" s="281"/>
      <c r="N23" s="281"/>
      <c r="O23" s="281"/>
    </row>
    <row r="24" spans="2:8" ht="13.5">
      <c r="B24" s="342"/>
      <c r="C24" s="292" t="s">
        <v>68</v>
      </c>
      <c r="D24" s="291"/>
      <c r="E24" s="269">
        <v>12133500</v>
      </c>
      <c r="F24" s="269">
        <v>12133500</v>
      </c>
      <c r="G24" s="91">
        <v>12133500</v>
      </c>
      <c r="H24" s="15" t="s">
        <v>67</v>
      </c>
    </row>
    <row r="25" spans="2:8" ht="13.5">
      <c r="B25" s="342"/>
      <c r="C25" s="292" t="s">
        <v>66</v>
      </c>
      <c r="D25" s="291"/>
      <c r="E25" s="269">
        <v>577601</v>
      </c>
      <c r="F25" s="269">
        <v>577801</v>
      </c>
      <c r="G25" s="91">
        <v>577801</v>
      </c>
      <c r="H25" s="15"/>
    </row>
    <row r="26" spans="2:8" ht="13.5" customHeight="1" hidden="1">
      <c r="B26" s="342"/>
      <c r="C26" s="295" t="s">
        <v>65</v>
      </c>
      <c r="D26" s="296" t="s">
        <v>64</v>
      </c>
      <c r="E26" s="270">
        <v>294400</v>
      </c>
      <c r="F26" s="270">
        <v>589001</v>
      </c>
      <c r="G26" s="297">
        <v>629001</v>
      </c>
      <c r="H26" s="15"/>
    </row>
    <row r="27" spans="2:8" ht="13.5" customHeight="1" hidden="1">
      <c r="B27" s="342"/>
      <c r="C27" s="298" t="s">
        <v>60</v>
      </c>
      <c r="D27" s="299" t="s">
        <v>63</v>
      </c>
      <c r="E27" s="270">
        <v>7200</v>
      </c>
      <c r="F27" s="270"/>
      <c r="G27" s="297"/>
      <c r="H27" s="15"/>
    </row>
    <row r="28" spans="2:8" ht="13.5" customHeight="1" hidden="1">
      <c r="B28" s="342"/>
      <c r="C28" s="300" t="s">
        <v>62</v>
      </c>
      <c r="D28" s="301" t="s">
        <v>62</v>
      </c>
      <c r="E28" s="271">
        <v>45000</v>
      </c>
      <c r="F28" s="271"/>
      <c r="G28" s="302"/>
      <c r="H28" s="15"/>
    </row>
    <row r="29" spans="2:8" ht="13.5" customHeight="1" hidden="1">
      <c r="B29" s="342"/>
      <c r="C29" s="300" t="s">
        <v>61</v>
      </c>
      <c r="D29" s="301" t="s">
        <v>60</v>
      </c>
      <c r="E29" s="271">
        <v>242743</v>
      </c>
      <c r="F29" s="271"/>
      <c r="G29" s="302"/>
      <c r="H29" s="15"/>
    </row>
    <row r="30" spans="2:8" ht="13.5">
      <c r="B30" s="342"/>
      <c r="C30" s="292" t="s">
        <v>59</v>
      </c>
      <c r="D30" s="291"/>
      <c r="E30" s="269">
        <v>1320000</v>
      </c>
      <c r="F30" s="269">
        <v>1320000</v>
      </c>
      <c r="G30" s="91">
        <v>1320000</v>
      </c>
      <c r="H30" s="15"/>
    </row>
    <row r="31" spans="2:8" ht="14.25" thickBot="1">
      <c r="B31" s="343"/>
      <c r="C31" s="303" t="s">
        <v>58</v>
      </c>
      <c r="D31" s="304"/>
      <c r="E31" s="276">
        <v>377070</v>
      </c>
      <c r="F31" s="276">
        <v>377070</v>
      </c>
      <c r="G31" s="305">
        <v>377070</v>
      </c>
      <c r="H31" s="15"/>
    </row>
    <row r="32" spans="2:8" ht="13.5">
      <c r="B32" s="360" t="s">
        <v>57</v>
      </c>
      <c r="C32" s="357"/>
      <c r="D32" s="306"/>
      <c r="E32" s="272">
        <v>70422177</v>
      </c>
      <c r="F32" s="272">
        <v>54561002</v>
      </c>
      <c r="G32" s="273">
        <v>66767816</v>
      </c>
      <c r="H32" s="15"/>
    </row>
    <row r="33" spans="2:8" ht="13.5">
      <c r="B33" s="361" t="s">
        <v>56</v>
      </c>
      <c r="C33" s="291" t="s">
        <v>55</v>
      </c>
      <c r="D33" s="291"/>
      <c r="E33" s="269">
        <f>SUM(E34:E38)</f>
        <v>47754525</v>
      </c>
      <c r="F33" s="269">
        <f>SUM(F34:F38)</f>
        <v>32033952</v>
      </c>
      <c r="G33" s="91">
        <f>SUM(G34:G38)</f>
        <v>46283582</v>
      </c>
      <c r="H33" s="15"/>
    </row>
    <row r="34" spans="2:8" ht="13.5" hidden="1">
      <c r="B34" s="362"/>
      <c r="C34" s="307" t="s">
        <v>54</v>
      </c>
      <c r="D34" s="296" t="s">
        <v>53</v>
      </c>
      <c r="E34" s="274">
        <v>27358892</v>
      </c>
      <c r="F34" s="274">
        <v>19634967</v>
      </c>
      <c r="G34" s="308">
        <v>24059119</v>
      </c>
      <c r="H34" s="15"/>
    </row>
    <row r="35" spans="2:8" ht="13.5" hidden="1">
      <c r="B35" s="362"/>
      <c r="C35" s="309" t="s">
        <v>52</v>
      </c>
      <c r="D35" s="301" t="s">
        <v>51</v>
      </c>
      <c r="E35" s="271">
        <v>3845778</v>
      </c>
      <c r="F35" s="271">
        <v>2454408</v>
      </c>
      <c r="G35" s="302">
        <v>2645148</v>
      </c>
      <c r="H35" s="15"/>
    </row>
    <row r="36" spans="2:8" ht="13.5" hidden="1">
      <c r="B36" s="362"/>
      <c r="C36" s="309" t="s">
        <v>50</v>
      </c>
      <c r="D36" s="301" t="s">
        <v>50</v>
      </c>
      <c r="E36" s="344">
        <v>16549855</v>
      </c>
      <c r="F36" s="344">
        <v>9944577</v>
      </c>
      <c r="G36" s="347">
        <v>19579315</v>
      </c>
      <c r="H36" s="15"/>
    </row>
    <row r="37" spans="2:8" ht="13.5" hidden="1">
      <c r="B37" s="362"/>
      <c r="C37" s="309" t="s">
        <v>35</v>
      </c>
      <c r="D37" s="301" t="s">
        <v>35</v>
      </c>
      <c r="E37" s="345"/>
      <c r="F37" s="345"/>
      <c r="G37" s="348"/>
      <c r="H37" s="15"/>
    </row>
    <row r="38" spans="2:8" ht="13.5" hidden="1">
      <c r="B38" s="362"/>
      <c r="C38" s="310" t="s">
        <v>49</v>
      </c>
      <c r="D38" s="311" t="s">
        <v>48</v>
      </c>
      <c r="E38" s="346"/>
      <c r="F38" s="346"/>
      <c r="G38" s="349"/>
      <c r="H38" s="15"/>
    </row>
    <row r="39" spans="2:8" ht="13.5">
      <c r="B39" s="362"/>
      <c r="C39" s="291" t="s">
        <v>47</v>
      </c>
      <c r="D39" s="291"/>
      <c r="E39" s="269">
        <v>4894317</v>
      </c>
      <c r="F39" s="269">
        <v>1423636</v>
      </c>
      <c r="G39" s="91">
        <v>2298412</v>
      </c>
      <c r="H39" s="15"/>
    </row>
    <row r="40" spans="2:8" ht="13.5" hidden="1">
      <c r="B40" s="362"/>
      <c r="C40" s="307" t="s">
        <v>46</v>
      </c>
      <c r="D40" s="296" t="s">
        <v>45</v>
      </c>
      <c r="E40" s="274"/>
      <c r="F40" s="274"/>
      <c r="G40" s="308"/>
      <c r="H40" s="15"/>
    </row>
    <row r="41" spans="2:8" ht="13.5" hidden="1">
      <c r="B41" s="362"/>
      <c r="C41" s="310" t="s">
        <v>44</v>
      </c>
      <c r="D41" s="311" t="s">
        <v>43</v>
      </c>
      <c r="E41" s="275"/>
      <c r="F41" s="275"/>
      <c r="G41" s="312"/>
      <c r="H41" s="15"/>
    </row>
    <row r="42" spans="2:8" ht="13.5">
      <c r="B42" s="362"/>
      <c r="C42" s="291" t="s">
        <v>42</v>
      </c>
      <c r="D42" s="291"/>
      <c r="E42" s="269">
        <v>1546535</v>
      </c>
      <c r="F42" s="269">
        <v>729210</v>
      </c>
      <c r="G42" s="91">
        <v>936457</v>
      </c>
      <c r="H42" s="15"/>
    </row>
    <row r="43" spans="2:8" ht="13.5" hidden="1">
      <c r="B43" s="362"/>
      <c r="C43" s="309" t="s">
        <v>41</v>
      </c>
      <c r="D43" s="301" t="s">
        <v>40</v>
      </c>
      <c r="E43" s="271"/>
      <c r="F43" s="271"/>
      <c r="G43" s="302"/>
      <c r="H43" s="15"/>
    </row>
    <row r="44" spans="2:8" ht="13.5" hidden="1">
      <c r="B44" s="362"/>
      <c r="C44" s="309" t="s">
        <v>39</v>
      </c>
      <c r="D44" s="301" t="s">
        <v>38</v>
      </c>
      <c r="E44" s="271"/>
      <c r="F44" s="271"/>
      <c r="G44" s="302"/>
      <c r="H44" s="15"/>
    </row>
    <row r="45" spans="2:8" ht="13.5" hidden="1">
      <c r="B45" s="362"/>
      <c r="C45" s="309" t="s">
        <v>37</v>
      </c>
      <c r="D45" s="301" t="s">
        <v>31</v>
      </c>
      <c r="E45" s="271"/>
      <c r="F45" s="271"/>
      <c r="G45" s="302"/>
      <c r="H45" s="15"/>
    </row>
    <row r="46" spans="2:8" ht="13.5" hidden="1">
      <c r="B46" s="362"/>
      <c r="C46" s="313" t="s">
        <v>36</v>
      </c>
      <c r="D46" s="299" t="s">
        <v>35</v>
      </c>
      <c r="E46" s="270"/>
      <c r="F46" s="270"/>
      <c r="G46" s="297"/>
      <c r="H46" s="15"/>
    </row>
    <row r="47" spans="2:8" ht="13.5">
      <c r="B47" s="362"/>
      <c r="C47" s="291" t="s">
        <v>34</v>
      </c>
      <c r="D47" s="291"/>
      <c r="E47" s="314">
        <f>E48+E49</f>
        <v>11539559</v>
      </c>
      <c r="F47" s="269">
        <v>10549610</v>
      </c>
      <c r="G47" s="315">
        <v>11065160</v>
      </c>
      <c r="H47" s="15"/>
    </row>
    <row r="48" spans="2:8" ht="13.5" hidden="1">
      <c r="B48" s="362"/>
      <c r="C48" s="309" t="s">
        <v>33</v>
      </c>
      <c r="D48" s="301" t="s">
        <v>26</v>
      </c>
      <c r="E48" s="271">
        <v>11539559</v>
      </c>
      <c r="F48" s="271"/>
      <c r="G48" s="302"/>
      <c r="H48" s="15"/>
    </row>
    <row r="49" spans="2:8" ht="13.5" hidden="1">
      <c r="B49" s="362"/>
      <c r="C49" s="310" t="s">
        <v>32</v>
      </c>
      <c r="D49" s="311" t="s">
        <v>31</v>
      </c>
      <c r="E49" s="275"/>
      <c r="F49" s="275"/>
      <c r="G49" s="312"/>
      <c r="H49" s="15"/>
    </row>
    <row r="50" spans="2:8" ht="14.25" thickBot="1">
      <c r="B50" s="363"/>
      <c r="C50" s="304" t="s">
        <v>22</v>
      </c>
      <c r="D50" s="304"/>
      <c r="E50" s="276">
        <f>E32-(E33+E39+E42+E47)</f>
        <v>4687241</v>
      </c>
      <c r="F50" s="276">
        <f>F32-(F33+F39+F42+F47)</f>
        <v>9824594</v>
      </c>
      <c r="G50" s="277">
        <f>G32-(G33+G39+G42+G47)</f>
        <v>6184205</v>
      </c>
      <c r="H50" s="316"/>
    </row>
    <row r="51" spans="2:8" ht="13.5" hidden="1">
      <c r="B51" s="317"/>
      <c r="C51" s="318" t="s">
        <v>30</v>
      </c>
      <c r="D51" s="318" t="s">
        <v>29</v>
      </c>
      <c r="E51" s="278">
        <v>361350</v>
      </c>
      <c r="F51" s="278">
        <v>476280</v>
      </c>
      <c r="G51" s="319">
        <v>417960</v>
      </c>
      <c r="H51" s="15"/>
    </row>
    <row r="52" spans="2:8" ht="13.5" hidden="1">
      <c r="B52" s="320"/>
      <c r="C52" s="313" t="s">
        <v>29</v>
      </c>
      <c r="D52" s="299" t="s">
        <v>28</v>
      </c>
      <c r="E52" s="270">
        <v>358728</v>
      </c>
      <c r="F52" s="270">
        <v>315875</v>
      </c>
      <c r="G52" s="297">
        <v>307579</v>
      </c>
      <c r="H52" s="15"/>
    </row>
    <row r="53" spans="2:8" ht="13.5" hidden="1">
      <c r="B53" s="320"/>
      <c r="C53" s="309" t="s">
        <v>27</v>
      </c>
      <c r="D53" s="301" t="s">
        <v>26</v>
      </c>
      <c r="E53" s="271">
        <v>311217</v>
      </c>
      <c r="F53" s="271">
        <v>320041</v>
      </c>
      <c r="G53" s="302">
        <v>313372</v>
      </c>
      <c r="H53" s="15"/>
    </row>
    <row r="54" spans="2:8" ht="13.5" hidden="1">
      <c r="B54" s="320"/>
      <c r="C54" s="309" t="s">
        <v>25</v>
      </c>
      <c r="D54" s="301"/>
      <c r="E54" s="271">
        <v>1482680</v>
      </c>
      <c r="F54" s="271">
        <v>4831684</v>
      </c>
      <c r="G54" s="302">
        <v>2424697</v>
      </c>
      <c r="H54" s="15"/>
    </row>
    <row r="55" spans="2:8" ht="13.5" hidden="1">
      <c r="B55" s="320"/>
      <c r="C55" s="313" t="s">
        <v>24</v>
      </c>
      <c r="D55" s="299" t="s">
        <v>23</v>
      </c>
      <c r="E55" s="270"/>
      <c r="F55" s="270">
        <v>2858274</v>
      </c>
      <c r="G55" s="297">
        <v>532656</v>
      </c>
      <c r="H55" s="15"/>
    </row>
    <row r="56" spans="2:8" ht="14.25" hidden="1" thickBot="1">
      <c r="B56" s="321"/>
      <c r="C56" s="322" t="s">
        <v>22</v>
      </c>
      <c r="D56" s="323" t="s">
        <v>21</v>
      </c>
      <c r="E56" s="279">
        <v>4030633</v>
      </c>
      <c r="F56" s="279"/>
      <c r="G56" s="324"/>
      <c r="H56" s="15"/>
    </row>
    <row r="58" spans="2:7" ht="13.5">
      <c r="B58" s="364"/>
      <c r="C58" s="364"/>
      <c r="D58" s="364"/>
      <c r="E58" s="364"/>
      <c r="F58" s="364"/>
      <c r="G58" s="364"/>
    </row>
    <row r="59" spans="2:7" ht="13.5">
      <c r="B59" s="364"/>
      <c r="C59" s="364"/>
      <c r="D59" s="364"/>
      <c r="E59" s="364"/>
      <c r="F59" s="364"/>
      <c r="G59" s="364"/>
    </row>
    <row r="60" spans="2:7" ht="14.25" thickBot="1">
      <c r="B60" s="364"/>
      <c r="C60" s="364"/>
      <c r="D60" s="364"/>
      <c r="E60" s="364"/>
      <c r="F60" s="364"/>
      <c r="G60" s="364"/>
    </row>
    <row r="61" spans="2:7" ht="14.25" thickBot="1">
      <c r="B61" s="126"/>
      <c r="C61" s="126"/>
      <c r="D61" s="126"/>
      <c r="E61" s="14" t="s">
        <v>176</v>
      </c>
      <c r="F61" s="14" t="s">
        <v>173</v>
      </c>
      <c r="G61" s="286" t="s">
        <v>174</v>
      </c>
    </row>
    <row r="62" spans="2:7" ht="14.25" thickBot="1">
      <c r="B62" s="350" t="s">
        <v>20</v>
      </c>
      <c r="C62" s="351"/>
      <c r="D62" s="325"/>
      <c r="E62" s="326">
        <v>0</v>
      </c>
      <c r="F62" s="280">
        <v>0</v>
      </c>
      <c r="G62" s="327">
        <v>0</v>
      </c>
    </row>
    <row r="63" spans="1:8" ht="13.5">
      <c r="A63" s="328"/>
      <c r="B63" s="329"/>
      <c r="C63" s="329"/>
      <c r="D63" s="329"/>
      <c r="E63" s="16"/>
      <c r="F63" s="16"/>
      <c r="G63" s="16"/>
      <c r="H63" s="16"/>
    </row>
    <row r="64" spans="1:8" ht="13.5">
      <c r="A64" s="281"/>
      <c r="B64" s="294"/>
      <c r="C64" s="294"/>
      <c r="D64" s="294"/>
      <c r="E64" s="15"/>
      <c r="F64" s="15"/>
      <c r="G64" s="15"/>
      <c r="H64" s="15"/>
    </row>
    <row r="65" spans="2:7" ht="14.25" thickBot="1">
      <c r="B65" s="365" t="s">
        <v>19</v>
      </c>
      <c r="C65" s="365"/>
      <c r="D65" s="365"/>
      <c r="E65" s="365"/>
      <c r="F65" s="365"/>
      <c r="G65" s="284" t="s">
        <v>18</v>
      </c>
    </row>
    <row r="66" spans="2:7" ht="14.25" thickBot="1">
      <c r="B66" s="330" t="s">
        <v>17</v>
      </c>
      <c r="C66" s="331"/>
      <c r="D66" s="352" t="s">
        <v>16</v>
      </c>
      <c r="E66" s="14" t="s">
        <v>176</v>
      </c>
      <c r="F66" s="14" t="s">
        <v>173</v>
      </c>
      <c r="G66" s="286" t="s">
        <v>174</v>
      </c>
    </row>
    <row r="67" spans="2:7" ht="14.25" thickBot="1">
      <c r="B67" s="358" t="s">
        <v>15</v>
      </c>
      <c r="C67" s="359"/>
      <c r="D67" s="353"/>
      <c r="E67" s="280">
        <v>361350</v>
      </c>
      <c r="F67" s="280">
        <v>0</v>
      </c>
      <c r="G67" s="327">
        <v>51150</v>
      </c>
    </row>
    <row r="68" ht="14.25" thickBot="1">
      <c r="D68" s="333"/>
    </row>
  </sheetData>
  <sheetProtection/>
  <mergeCells count="15">
    <mergeCell ref="B67:C67"/>
    <mergeCell ref="B32:C32"/>
    <mergeCell ref="B33:B50"/>
    <mergeCell ref="B58:G60"/>
    <mergeCell ref="B62:C62"/>
    <mergeCell ref="B65:F65"/>
    <mergeCell ref="D66:D67"/>
    <mergeCell ref="B6:B31"/>
    <mergeCell ref="E36:E38"/>
    <mergeCell ref="F36:F38"/>
    <mergeCell ref="G36:G38"/>
    <mergeCell ref="B3:C3"/>
    <mergeCell ref="D3:D4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J18" sqref="J18"/>
    </sheetView>
  </sheetViews>
  <sheetFormatPr defaultColWidth="9.00390625" defaultRowHeight="13.5"/>
  <cols>
    <col min="4" max="4" width="11.75390625" style="0" customWidth="1"/>
    <col min="5" max="5" width="16.25390625" style="0" customWidth="1"/>
  </cols>
  <sheetData>
    <row r="1" ht="13.5">
      <c r="M1" s="136" t="s">
        <v>579</v>
      </c>
    </row>
    <row r="2" spans="1:13" ht="17.25">
      <c r="A2" s="366" t="s">
        <v>578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13" ht="13.5">
      <c r="A3" s="155" t="s">
        <v>169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56"/>
      <c r="M3" s="106"/>
    </row>
    <row r="4" spans="1:13" ht="13.5">
      <c r="A4" s="367" t="s">
        <v>562</v>
      </c>
      <c r="B4" s="367" t="s">
        <v>563</v>
      </c>
      <c r="C4" s="370" t="s">
        <v>564</v>
      </c>
      <c r="D4" s="371"/>
      <c r="E4" s="372"/>
      <c r="F4" s="370" t="s">
        <v>565</v>
      </c>
      <c r="G4" s="371"/>
      <c r="H4" s="371"/>
      <c r="I4" s="371"/>
      <c r="J4" s="371"/>
      <c r="K4" s="372"/>
      <c r="L4" s="370" t="s">
        <v>566</v>
      </c>
      <c r="M4" s="372"/>
    </row>
    <row r="5" spans="1:13" ht="13.5">
      <c r="A5" s="368"/>
      <c r="B5" s="368"/>
      <c r="C5" s="158" t="s">
        <v>567</v>
      </c>
      <c r="D5" s="157" t="s">
        <v>568</v>
      </c>
      <c r="E5" s="157" t="s">
        <v>569</v>
      </c>
      <c r="F5" s="159" t="s">
        <v>570</v>
      </c>
      <c r="G5" s="157" t="s">
        <v>571</v>
      </c>
      <c r="H5" s="157" t="s">
        <v>108</v>
      </c>
      <c r="I5" s="19" t="s">
        <v>99</v>
      </c>
      <c r="J5" s="157" t="s">
        <v>572</v>
      </c>
      <c r="K5" s="157" t="s">
        <v>573</v>
      </c>
      <c r="L5" s="157" t="s">
        <v>574</v>
      </c>
      <c r="M5" s="157" t="s">
        <v>575</v>
      </c>
    </row>
    <row r="6" spans="1:13" ht="14.25" thickBot="1">
      <c r="A6" s="369"/>
      <c r="B6" s="369"/>
      <c r="C6" s="160"/>
      <c r="D6" s="161" t="s">
        <v>576</v>
      </c>
      <c r="E6" s="162" t="s">
        <v>577</v>
      </c>
      <c r="F6" s="160"/>
      <c r="G6" s="163"/>
      <c r="H6" s="163"/>
      <c r="I6" s="217"/>
      <c r="J6" s="163" t="s">
        <v>12</v>
      </c>
      <c r="K6" s="163"/>
      <c r="L6" s="163"/>
      <c r="M6" s="163" t="s">
        <v>12</v>
      </c>
    </row>
    <row r="7" spans="1:13" ht="14.25" thickTop="1">
      <c r="A7" s="164"/>
      <c r="B7" s="166"/>
      <c r="C7" s="166"/>
      <c r="D7" s="166">
        <v>97</v>
      </c>
      <c r="E7" s="223">
        <f>D7/C8</f>
        <v>0.11547619047619048</v>
      </c>
      <c r="F7" s="168">
        <f>175*B8</f>
        <v>4900</v>
      </c>
      <c r="G7" s="166">
        <v>225</v>
      </c>
      <c r="H7" s="166">
        <v>110</v>
      </c>
      <c r="I7" s="216">
        <f>G7+H7</f>
        <v>335</v>
      </c>
      <c r="J7" s="166">
        <v>0</v>
      </c>
      <c r="K7" s="167">
        <f>J8/F7</f>
        <v>0.06836734693877551</v>
      </c>
      <c r="L7" s="166">
        <v>0</v>
      </c>
      <c r="M7" s="169">
        <v>6</v>
      </c>
    </row>
    <row r="8" spans="1:13" ht="13.5">
      <c r="A8" s="165">
        <v>4</v>
      </c>
      <c r="B8" s="170">
        <v>28</v>
      </c>
      <c r="C8" s="170">
        <f>B8*30</f>
        <v>840</v>
      </c>
      <c r="D8" s="170">
        <v>0</v>
      </c>
      <c r="E8" s="224">
        <f>(D7-D8)/(C8-D8)</f>
        <v>0.11547619047619048</v>
      </c>
      <c r="F8" s="170"/>
      <c r="G8" s="170"/>
      <c r="H8" s="170"/>
      <c r="I8" s="219"/>
      <c r="J8" s="172">
        <f>G7+H7+J7</f>
        <v>335</v>
      </c>
      <c r="K8" s="171"/>
      <c r="L8" s="170"/>
      <c r="M8" s="173">
        <f>L7+M7</f>
        <v>6</v>
      </c>
    </row>
    <row r="9" spans="1:13" ht="13.5">
      <c r="A9" s="157"/>
      <c r="B9" s="174"/>
      <c r="C9" s="174"/>
      <c r="D9" s="174">
        <v>127</v>
      </c>
      <c r="E9" s="225">
        <f>D9/C10</f>
        <v>0.13655913978494624</v>
      </c>
      <c r="F9" s="176">
        <f>175*B10</f>
        <v>5425</v>
      </c>
      <c r="G9" s="174">
        <v>357</v>
      </c>
      <c r="H9" s="174">
        <v>124</v>
      </c>
      <c r="I9" s="220">
        <f>G9+H9</f>
        <v>481</v>
      </c>
      <c r="J9" s="176">
        <v>0</v>
      </c>
      <c r="K9" s="175">
        <f>J10/F9</f>
        <v>0.08866359447004608</v>
      </c>
      <c r="L9" s="174">
        <v>17</v>
      </c>
      <c r="M9" s="177">
        <v>284</v>
      </c>
    </row>
    <row r="10" spans="1:13" ht="13.5">
      <c r="A10" s="165">
        <v>5</v>
      </c>
      <c r="B10" s="170">
        <v>31</v>
      </c>
      <c r="C10" s="170">
        <f>B10*30</f>
        <v>930</v>
      </c>
      <c r="D10" s="170">
        <v>0</v>
      </c>
      <c r="E10" s="224">
        <f>(D9-D10)/(C10-D10)</f>
        <v>0.13655913978494624</v>
      </c>
      <c r="F10" s="170"/>
      <c r="G10" s="170"/>
      <c r="H10" s="170"/>
      <c r="I10" s="20"/>
      <c r="J10" s="172">
        <f>G9+H9+J9</f>
        <v>481</v>
      </c>
      <c r="K10" s="171"/>
      <c r="L10" s="170"/>
      <c r="M10" s="173">
        <f>L9+M9</f>
        <v>301</v>
      </c>
    </row>
    <row r="11" spans="1:13" ht="13.5">
      <c r="A11" s="157"/>
      <c r="B11" s="174"/>
      <c r="C11" s="174"/>
      <c r="D11" s="174">
        <v>156</v>
      </c>
      <c r="E11" s="225">
        <f>D11/C12</f>
        <v>0.17333333333333334</v>
      </c>
      <c r="F11" s="178">
        <f>175*27+214*3</f>
        <v>5367</v>
      </c>
      <c r="G11" s="174">
        <v>134</v>
      </c>
      <c r="H11" s="174">
        <v>208</v>
      </c>
      <c r="I11" s="21">
        <f>G11+H11</f>
        <v>342</v>
      </c>
      <c r="J11" s="176">
        <v>252</v>
      </c>
      <c r="K11" s="175">
        <f>J12/F11</f>
        <v>0.1106763555058692</v>
      </c>
      <c r="L11" s="174">
        <v>14</v>
      </c>
      <c r="M11" s="177">
        <v>229</v>
      </c>
    </row>
    <row r="12" spans="1:13" ht="13.5">
      <c r="A12" s="165">
        <v>6</v>
      </c>
      <c r="B12" s="170">
        <v>30</v>
      </c>
      <c r="C12" s="170">
        <f>B12*30</f>
        <v>900</v>
      </c>
      <c r="D12" s="170">
        <v>66</v>
      </c>
      <c r="E12" s="224">
        <f>(D11-D12)/(C12-D12)</f>
        <v>0.1079136690647482</v>
      </c>
      <c r="F12" s="179"/>
      <c r="G12" s="170"/>
      <c r="H12" s="170"/>
      <c r="I12" s="219"/>
      <c r="J12" s="172">
        <f>G11+H11+J11</f>
        <v>594</v>
      </c>
      <c r="K12" s="171"/>
      <c r="L12" s="170"/>
      <c r="M12" s="173">
        <f>L11+M11</f>
        <v>243</v>
      </c>
    </row>
    <row r="13" spans="1:13" ht="13.5">
      <c r="A13" s="157"/>
      <c r="B13" s="174"/>
      <c r="C13" s="174"/>
      <c r="D13" s="174">
        <v>277</v>
      </c>
      <c r="E13" s="225">
        <f>D13/C14</f>
        <v>0.32976190476190476</v>
      </c>
      <c r="F13" s="178">
        <f>175*25+214*3</f>
        <v>5017</v>
      </c>
      <c r="G13" s="176">
        <v>602</v>
      </c>
      <c r="H13" s="174">
        <v>263</v>
      </c>
      <c r="I13" s="220">
        <f>G13+H13</f>
        <v>865</v>
      </c>
      <c r="J13" s="176">
        <v>182</v>
      </c>
      <c r="K13" s="175">
        <f>J14/F13</f>
        <v>0.20869045246163045</v>
      </c>
      <c r="L13" s="174">
        <v>6</v>
      </c>
      <c r="M13" s="177">
        <v>175</v>
      </c>
    </row>
    <row r="14" spans="1:13" ht="13.5">
      <c r="A14" s="165">
        <v>7</v>
      </c>
      <c r="B14" s="170">
        <v>28</v>
      </c>
      <c r="C14" s="170">
        <f>B14*30</f>
        <v>840</v>
      </c>
      <c r="D14" s="170">
        <v>66</v>
      </c>
      <c r="E14" s="224">
        <f>(D13-D14)/(C14-D14)</f>
        <v>0.27260981912144705</v>
      </c>
      <c r="F14" s="179"/>
      <c r="G14" s="170"/>
      <c r="H14" s="170"/>
      <c r="I14" s="219"/>
      <c r="J14" s="172">
        <f>G13+H13+J13</f>
        <v>1047</v>
      </c>
      <c r="K14" s="171"/>
      <c r="L14" s="170"/>
      <c r="M14" s="173">
        <f>L13+M13</f>
        <v>181</v>
      </c>
    </row>
    <row r="15" spans="1:13" ht="13.5">
      <c r="A15" s="157"/>
      <c r="B15" s="174"/>
      <c r="C15" s="174"/>
      <c r="D15" s="174">
        <v>341</v>
      </c>
      <c r="E15" s="225">
        <f>D15/C16</f>
        <v>0.36666666666666664</v>
      </c>
      <c r="F15" s="178">
        <f>175*B16</f>
        <v>5425</v>
      </c>
      <c r="G15" s="176">
        <v>1256</v>
      </c>
      <c r="H15" s="174">
        <v>258</v>
      </c>
      <c r="I15" s="221">
        <f>G15+H15</f>
        <v>1514</v>
      </c>
      <c r="J15" s="174">
        <v>0</v>
      </c>
      <c r="K15" s="175">
        <f>J16/F15</f>
        <v>0.2790783410138249</v>
      </c>
      <c r="L15" s="174">
        <v>18</v>
      </c>
      <c r="M15" s="177">
        <v>227</v>
      </c>
    </row>
    <row r="16" spans="1:13" ht="13.5">
      <c r="A16" s="165">
        <v>8</v>
      </c>
      <c r="B16" s="170">
        <v>31</v>
      </c>
      <c r="C16" s="170">
        <f>B16*30</f>
        <v>930</v>
      </c>
      <c r="D16" s="170">
        <v>0</v>
      </c>
      <c r="E16" s="224">
        <f>(D15-D16)/(C16-D16)</f>
        <v>0.36666666666666664</v>
      </c>
      <c r="F16" s="179"/>
      <c r="G16" s="170"/>
      <c r="H16" s="170"/>
      <c r="I16" s="20"/>
      <c r="J16" s="172">
        <f>G15+H15+J15</f>
        <v>1514</v>
      </c>
      <c r="K16" s="171"/>
      <c r="L16" s="170"/>
      <c r="M16" s="173">
        <f>L15+M15</f>
        <v>245</v>
      </c>
    </row>
    <row r="17" spans="1:13" ht="13.5">
      <c r="A17" s="157"/>
      <c r="B17" s="174"/>
      <c r="C17" s="174"/>
      <c r="D17" s="174">
        <v>160</v>
      </c>
      <c r="E17" s="225">
        <f>D17/C18</f>
        <v>0.17777777777777778</v>
      </c>
      <c r="F17" s="178">
        <f>175*B18</f>
        <v>5250</v>
      </c>
      <c r="G17" s="174">
        <v>426</v>
      </c>
      <c r="H17" s="174">
        <v>175</v>
      </c>
      <c r="I17" s="218">
        <f>G17+H17</f>
        <v>601</v>
      </c>
      <c r="J17" s="176">
        <v>0</v>
      </c>
      <c r="K17" s="175">
        <f>J18/F17</f>
        <v>0.11447619047619048</v>
      </c>
      <c r="L17" s="174">
        <v>15</v>
      </c>
      <c r="M17" s="177">
        <v>293</v>
      </c>
    </row>
    <row r="18" spans="1:13" ht="13.5">
      <c r="A18" s="165">
        <v>9</v>
      </c>
      <c r="B18" s="170">
        <v>30</v>
      </c>
      <c r="C18" s="170">
        <f>B18*30</f>
        <v>900</v>
      </c>
      <c r="D18" s="170">
        <v>0</v>
      </c>
      <c r="E18" s="224">
        <f>(D17-D18)/(C18-D18)</f>
        <v>0.17777777777777778</v>
      </c>
      <c r="F18" s="179"/>
      <c r="G18" s="170"/>
      <c r="H18" s="170"/>
      <c r="I18" s="219"/>
      <c r="J18" s="172">
        <f>G17+H17+J17</f>
        <v>601</v>
      </c>
      <c r="K18" s="171"/>
      <c r="L18" s="170"/>
      <c r="M18" s="173">
        <f>L17+M17</f>
        <v>308</v>
      </c>
    </row>
    <row r="19" spans="1:13" ht="13.5">
      <c r="A19" s="157"/>
      <c r="B19" s="174"/>
      <c r="C19" s="174"/>
      <c r="D19" s="174">
        <v>388</v>
      </c>
      <c r="E19" s="225">
        <f>D19/C20</f>
        <v>0.4172043010752688</v>
      </c>
      <c r="F19" s="178">
        <f>175*23+214*8</f>
        <v>5737</v>
      </c>
      <c r="G19" s="174">
        <v>556</v>
      </c>
      <c r="H19" s="174">
        <v>289</v>
      </c>
      <c r="I19" s="21">
        <f>G19+H19</f>
        <v>845</v>
      </c>
      <c r="J19" s="176">
        <v>607</v>
      </c>
      <c r="K19" s="175">
        <f>J20/F19</f>
        <v>0.2530939515426181</v>
      </c>
      <c r="L19" s="174">
        <v>12</v>
      </c>
      <c r="M19" s="177">
        <v>314</v>
      </c>
    </row>
    <row r="20" spans="1:13" ht="13.5">
      <c r="A20" s="165">
        <v>10</v>
      </c>
      <c r="B20" s="170">
        <v>31</v>
      </c>
      <c r="C20" s="170">
        <f>B20*30</f>
        <v>930</v>
      </c>
      <c r="D20" s="170">
        <v>176</v>
      </c>
      <c r="E20" s="224">
        <f>(D19-D20)/(C20-D20)</f>
        <v>0.28116710875331563</v>
      </c>
      <c r="F20" s="179"/>
      <c r="G20" s="170"/>
      <c r="H20" s="170"/>
      <c r="I20" s="219"/>
      <c r="J20" s="172">
        <f>G19+H19+J19</f>
        <v>1452</v>
      </c>
      <c r="K20" s="171"/>
      <c r="L20" s="170"/>
      <c r="M20" s="173">
        <f>L19+M19</f>
        <v>326</v>
      </c>
    </row>
    <row r="21" spans="1:13" ht="13.5">
      <c r="A21" s="157"/>
      <c r="B21" s="174"/>
      <c r="C21" s="174"/>
      <c r="D21" s="174">
        <v>261</v>
      </c>
      <c r="E21" s="225">
        <f>D21/C22</f>
        <v>0.3346153846153846</v>
      </c>
      <c r="F21" s="178">
        <f>175*23+214*3</f>
        <v>4667</v>
      </c>
      <c r="G21" s="174">
        <v>372</v>
      </c>
      <c r="H21" s="176">
        <v>377</v>
      </c>
      <c r="I21" s="21">
        <f>G21+H21</f>
        <v>749</v>
      </c>
      <c r="J21" s="174">
        <v>194</v>
      </c>
      <c r="K21" s="175">
        <f>J22/F21</f>
        <v>0.20205699592886223</v>
      </c>
      <c r="L21" s="174">
        <v>14</v>
      </c>
      <c r="M21" s="177">
        <v>279</v>
      </c>
    </row>
    <row r="22" spans="1:13" ht="13.5">
      <c r="A22" s="165">
        <v>11</v>
      </c>
      <c r="B22" s="170">
        <v>26</v>
      </c>
      <c r="C22" s="170">
        <f>B22*30</f>
        <v>780</v>
      </c>
      <c r="D22" s="179">
        <v>66</v>
      </c>
      <c r="E22" s="224">
        <f>(D21-D22)/(C22-D22)</f>
        <v>0.27310924369747897</v>
      </c>
      <c r="F22" s="179"/>
      <c r="G22" s="170"/>
      <c r="H22" s="170"/>
      <c r="I22" s="219"/>
      <c r="J22" s="172">
        <f>G21+H21+J21</f>
        <v>943</v>
      </c>
      <c r="K22" s="171"/>
      <c r="L22" s="170"/>
      <c r="M22" s="173">
        <f>L21+M21</f>
        <v>293</v>
      </c>
    </row>
    <row r="23" spans="1:13" ht="13.5">
      <c r="A23" s="157"/>
      <c r="B23" s="174"/>
      <c r="C23" s="174"/>
      <c r="D23" s="174">
        <v>256</v>
      </c>
      <c r="E23" s="225">
        <f>D23/C24</f>
        <v>0.2752688172043011</v>
      </c>
      <c r="F23" s="176">
        <f>175*B24</f>
        <v>5425</v>
      </c>
      <c r="G23" s="174">
        <v>701</v>
      </c>
      <c r="H23" s="176">
        <v>469</v>
      </c>
      <c r="I23" s="218">
        <f>G23+H23</f>
        <v>1170</v>
      </c>
      <c r="J23" s="174">
        <v>0</v>
      </c>
      <c r="K23" s="175">
        <f>J24/F23</f>
        <v>0.21566820276497695</v>
      </c>
      <c r="L23" s="174">
        <v>13</v>
      </c>
      <c r="M23" s="177">
        <v>468</v>
      </c>
    </row>
    <row r="24" spans="1:13" ht="13.5">
      <c r="A24" s="165">
        <v>12</v>
      </c>
      <c r="B24" s="170">
        <v>31</v>
      </c>
      <c r="C24" s="170">
        <f>B24*30</f>
        <v>930</v>
      </c>
      <c r="D24" s="170">
        <v>0</v>
      </c>
      <c r="E24" s="224">
        <f>(D23-D24)/(C24-D24)</f>
        <v>0.2752688172043011</v>
      </c>
      <c r="F24" s="170"/>
      <c r="G24" s="170"/>
      <c r="H24" s="170"/>
      <c r="I24" s="219"/>
      <c r="J24" s="172">
        <f>G23+H23+J23</f>
        <v>1170</v>
      </c>
      <c r="K24" s="167"/>
      <c r="L24" s="170"/>
      <c r="M24" s="173">
        <f>L23+M23</f>
        <v>481</v>
      </c>
    </row>
    <row r="25" spans="1:13" ht="13.5">
      <c r="A25" s="157"/>
      <c r="B25" s="180"/>
      <c r="C25" s="174"/>
      <c r="D25" s="181">
        <v>143</v>
      </c>
      <c r="E25" s="225">
        <f>D25/C26</f>
        <v>0.17023809523809524</v>
      </c>
      <c r="F25" s="178">
        <f>175*B26</f>
        <v>4900</v>
      </c>
      <c r="G25" s="182">
        <v>459</v>
      </c>
      <c r="H25" s="182">
        <v>167</v>
      </c>
      <c r="I25" s="220">
        <f>G25+H25</f>
        <v>626</v>
      </c>
      <c r="J25" s="202">
        <v>0</v>
      </c>
      <c r="K25" s="203">
        <f>J26/F25</f>
        <v>0.12775510204081633</v>
      </c>
      <c r="L25" s="174">
        <v>21</v>
      </c>
      <c r="M25" s="177">
        <v>258</v>
      </c>
    </row>
    <row r="26" spans="1:13" ht="13.5">
      <c r="A26" s="165">
        <v>1</v>
      </c>
      <c r="B26" s="193">
        <v>28</v>
      </c>
      <c r="C26" s="194">
        <f>B26*30</f>
        <v>840</v>
      </c>
      <c r="D26" s="195">
        <v>0</v>
      </c>
      <c r="E26" s="226">
        <f>(D25-D26)/(C26-D26)</f>
        <v>0.17023809523809524</v>
      </c>
      <c r="F26" s="204"/>
      <c r="G26" s="205"/>
      <c r="H26" s="205"/>
      <c r="I26" s="18"/>
      <c r="J26" s="189">
        <v>626</v>
      </c>
      <c r="K26" s="206"/>
      <c r="L26" s="170"/>
      <c r="M26" s="173">
        <v>279</v>
      </c>
    </row>
    <row r="27" spans="1:13" ht="13.5">
      <c r="A27" s="157"/>
      <c r="B27" s="184"/>
      <c r="C27" s="174"/>
      <c r="D27" s="184">
        <v>105</v>
      </c>
      <c r="E27" s="225">
        <f>D27/C28</f>
        <v>0.125</v>
      </c>
      <c r="F27" s="178">
        <f>175*B28</f>
        <v>4900</v>
      </c>
      <c r="G27" s="202">
        <v>307</v>
      </c>
      <c r="H27" s="202">
        <v>161</v>
      </c>
      <c r="I27" s="21">
        <f>G27+H27</f>
        <v>468</v>
      </c>
      <c r="J27" s="202">
        <v>0</v>
      </c>
      <c r="K27" s="207">
        <f>J28/F27</f>
        <v>0.09551020408163265</v>
      </c>
      <c r="L27" s="184">
        <v>14</v>
      </c>
      <c r="M27" s="201">
        <v>276</v>
      </c>
    </row>
    <row r="28" spans="1:13" ht="13.5">
      <c r="A28" s="165">
        <v>2</v>
      </c>
      <c r="B28" s="196">
        <v>28</v>
      </c>
      <c r="C28" s="194">
        <f>B28*30</f>
        <v>840</v>
      </c>
      <c r="D28" s="196">
        <v>0</v>
      </c>
      <c r="E28" s="224">
        <f>(D27-D28)/(C28-D28)</f>
        <v>0.125</v>
      </c>
      <c r="F28" s="179"/>
      <c r="G28" s="179"/>
      <c r="H28" s="179"/>
      <c r="I28" s="219"/>
      <c r="J28" s="189">
        <v>468</v>
      </c>
      <c r="K28" s="206"/>
      <c r="L28" s="196"/>
      <c r="M28" s="196">
        <v>290</v>
      </c>
    </row>
    <row r="29" spans="1:16" ht="13.5">
      <c r="A29" s="157"/>
      <c r="B29" s="183"/>
      <c r="C29" s="197"/>
      <c r="D29" s="183">
        <v>182</v>
      </c>
      <c r="E29" s="227">
        <f>D29/C30</f>
        <v>0.1956989247311828</v>
      </c>
      <c r="F29" s="178">
        <f>175*B30</f>
        <v>5425</v>
      </c>
      <c r="G29" s="202">
        <v>582</v>
      </c>
      <c r="H29" s="178">
        <v>300</v>
      </c>
      <c r="I29" s="218">
        <f>G29+H29</f>
        <v>882</v>
      </c>
      <c r="J29" s="202">
        <v>0</v>
      </c>
      <c r="K29" s="203">
        <f>J30/F29</f>
        <v>0.1625806451612903</v>
      </c>
      <c r="L29" s="183">
        <v>17</v>
      </c>
      <c r="M29" s="185">
        <v>429</v>
      </c>
      <c r="P29" s="233"/>
    </row>
    <row r="30" spans="1:13" ht="14.25" thickBot="1">
      <c r="A30" s="200">
        <v>3</v>
      </c>
      <c r="B30" s="198">
        <v>31</v>
      </c>
      <c r="C30" s="199">
        <f>B30*30</f>
        <v>930</v>
      </c>
      <c r="D30" s="198">
        <v>0</v>
      </c>
      <c r="E30" s="228">
        <f>(D29-D30)/(C30-D30)</f>
        <v>0.1956989247311828</v>
      </c>
      <c r="F30" s="208"/>
      <c r="G30" s="208"/>
      <c r="H30" s="208"/>
      <c r="I30" s="222"/>
      <c r="J30" s="209">
        <v>882</v>
      </c>
      <c r="K30" s="210"/>
      <c r="L30" s="198"/>
      <c r="M30" s="198">
        <v>446</v>
      </c>
    </row>
    <row r="31" spans="1:13" ht="13.5">
      <c r="A31" s="164"/>
      <c r="B31" s="190"/>
      <c r="C31" s="190"/>
      <c r="D31" s="191">
        <f>D7+D9+D11+D13+D15+D17+D19+D21+D23+D25+D27+D29</f>
        <v>2493</v>
      </c>
      <c r="E31" s="229">
        <f>D31/C32</f>
        <v>0.23541076487252124</v>
      </c>
      <c r="F31" s="211">
        <f>F7+F9+F11+F13+F15+F17+F19+F21+F23++F25+F27+F29</f>
        <v>62438</v>
      </c>
      <c r="G31" s="192">
        <f>G7+G9+G11+G13+G15+G17+G19+G21+G23+G25+G27+G29</f>
        <v>5977</v>
      </c>
      <c r="H31" s="192">
        <f>H7+H9+H11+H13+H15+H17+H19+H21+H23+H25+H27+H29</f>
        <v>2901</v>
      </c>
      <c r="I31" s="231">
        <f>G31+H31</f>
        <v>8878</v>
      </c>
      <c r="J31" s="192">
        <f>J7+J9+J11+J13+J15+J17+J19+J21+J23+J25+J27+J29</f>
        <v>1235</v>
      </c>
      <c r="K31" s="212">
        <f>J32/F31</f>
        <v>0.16196867292354014</v>
      </c>
      <c r="L31" s="190">
        <f>L7+L9+L11+L13+L15+L17+L19+L21+L23+L25+L27+L29</f>
        <v>161</v>
      </c>
      <c r="M31" s="192">
        <f>M7+M9+M11+M13+M15+M17+M19+M21+M23++M27+M29+M25</f>
        <v>3238</v>
      </c>
    </row>
    <row r="32" spans="1:13" ht="13.5">
      <c r="A32" s="165" t="s">
        <v>12</v>
      </c>
      <c r="B32" s="188">
        <f>B8+B10+B12+B14+B16+B18+B20+B22+B24+B26+B28+B30</f>
        <v>353</v>
      </c>
      <c r="C32" s="188">
        <f>C8+C10+C12+C14+C16+C18+C20+C22+C24+C26+C28+C30</f>
        <v>10590</v>
      </c>
      <c r="D32" s="188">
        <f>D8+D10+D12+D14+D16+D18+D20+D22+D24+D26+D28+D30</f>
        <v>374</v>
      </c>
      <c r="E32" s="230">
        <f>(D31-D32)/(C32-D32)</f>
        <v>0.20741973375097886</v>
      </c>
      <c r="F32" s="213"/>
      <c r="G32" s="179"/>
      <c r="H32" s="214"/>
      <c r="I32" s="232"/>
      <c r="J32" s="189">
        <f>J8+J10+J12+J14+J16+J18+J20+J22+J24+J26+J28+J30</f>
        <v>10113</v>
      </c>
      <c r="K32" s="215"/>
      <c r="L32" s="186"/>
      <c r="M32" s="187">
        <f>M8+M10+M12+M14+M16+M18+M20+M22+M24+M28+M26+M30</f>
        <v>3399</v>
      </c>
    </row>
    <row r="34" ht="13.5">
      <c r="A34" t="s">
        <v>580</v>
      </c>
    </row>
  </sheetData>
  <sheetProtection/>
  <mergeCells count="6">
    <mergeCell ref="A2:M2"/>
    <mergeCell ref="A4:A6"/>
    <mergeCell ref="B4:B6"/>
    <mergeCell ref="C4:E4"/>
    <mergeCell ref="F4:K4"/>
    <mergeCell ref="L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75" zoomScaleNormal="75" zoomScalePageLayoutView="0" workbookViewId="0" topLeftCell="A25">
      <selection activeCell="X10" sqref="X10"/>
    </sheetView>
  </sheetViews>
  <sheetFormatPr defaultColWidth="9.00390625" defaultRowHeight="13.5"/>
  <cols>
    <col min="1" max="1" width="8.875" style="17" customWidth="1"/>
    <col min="2" max="16384" width="9.00390625" style="17" customWidth="1"/>
  </cols>
  <sheetData>
    <row r="1" spans="1:21" ht="18" thickBot="1">
      <c r="A1" s="22" t="s">
        <v>583</v>
      </c>
      <c r="B1" s="22"/>
      <c r="C1" s="22"/>
      <c r="D1" s="23"/>
      <c r="E1" s="23"/>
      <c r="T1" s="373" t="s">
        <v>101</v>
      </c>
      <c r="U1" s="373"/>
    </row>
    <row r="2" spans="1:21" ht="18" thickBot="1">
      <c r="A2" s="24"/>
      <c r="B2" s="25"/>
      <c r="C2" s="26" t="s">
        <v>102</v>
      </c>
      <c r="D2" s="26" t="s">
        <v>103</v>
      </c>
      <c r="E2" s="26"/>
      <c r="F2" s="27"/>
      <c r="G2" s="27"/>
      <c r="H2" s="27"/>
      <c r="I2" s="27"/>
      <c r="J2" s="27"/>
      <c r="K2" s="28"/>
      <c r="L2" s="29"/>
      <c r="M2" s="27"/>
      <c r="N2" s="26" t="s">
        <v>104</v>
      </c>
      <c r="O2" s="27"/>
      <c r="P2" s="27"/>
      <c r="Q2" s="27"/>
      <c r="R2" s="27"/>
      <c r="S2" s="27"/>
      <c r="T2" s="27"/>
      <c r="U2" s="30"/>
    </row>
    <row r="3" spans="1:22" ht="15" thickTop="1">
      <c r="A3" s="31" t="s">
        <v>105</v>
      </c>
      <c r="B3" s="32"/>
      <c r="C3" s="33" t="s">
        <v>106</v>
      </c>
      <c r="D3" s="34"/>
      <c r="E3" s="33"/>
      <c r="F3" s="35" t="s">
        <v>107</v>
      </c>
      <c r="G3" s="33"/>
      <c r="H3" s="35" t="s">
        <v>108</v>
      </c>
      <c r="I3" s="35"/>
      <c r="J3" s="36" t="s">
        <v>12</v>
      </c>
      <c r="K3" s="37"/>
      <c r="L3" s="38"/>
      <c r="M3" s="35" t="s">
        <v>109</v>
      </c>
      <c r="N3" s="34"/>
      <c r="O3" s="33"/>
      <c r="P3" s="32" t="s">
        <v>107</v>
      </c>
      <c r="Q3" s="33"/>
      <c r="R3" s="35" t="s">
        <v>108</v>
      </c>
      <c r="S3" s="35"/>
      <c r="T3" s="334" t="s">
        <v>12</v>
      </c>
      <c r="U3" s="335"/>
      <c r="V3" s="39"/>
    </row>
    <row r="4" spans="1:22" ht="18" customHeight="1">
      <c r="A4" s="31"/>
      <c r="B4" s="40" t="s">
        <v>110</v>
      </c>
      <c r="C4" s="41"/>
      <c r="D4" s="42" t="s">
        <v>111</v>
      </c>
      <c r="E4" s="43"/>
      <c r="F4" s="35"/>
      <c r="G4" s="33"/>
      <c r="H4" s="44"/>
      <c r="I4" s="35"/>
      <c r="J4" s="45" t="s">
        <v>112</v>
      </c>
      <c r="K4" s="37"/>
      <c r="L4" s="374" t="s">
        <v>110</v>
      </c>
      <c r="M4" s="375"/>
      <c r="N4" s="42" t="s">
        <v>111</v>
      </c>
      <c r="O4" s="43"/>
      <c r="P4" s="46"/>
      <c r="Q4" s="43"/>
      <c r="R4" s="35"/>
      <c r="S4" s="35"/>
      <c r="T4" s="336" t="s">
        <v>112</v>
      </c>
      <c r="U4" s="335"/>
      <c r="V4" s="39"/>
    </row>
    <row r="5" spans="1:21" ht="17.25" customHeight="1">
      <c r="A5" s="47">
        <v>4</v>
      </c>
      <c r="B5" s="48">
        <v>0</v>
      </c>
      <c r="C5" s="49" t="s">
        <v>113</v>
      </c>
      <c r="D5" s="50">
        <v>6</v>
      </c>
      <c r="E5" s="51" t="s">
        <v>113</v>
      </c>
      <c r="F5" s="52">
        <v>1</v>
      </c>
      <c r="G5" s="51" t="s">
        <v>113</v>
      </c>
      <c r="H5" s="53">
        <v>4</v>
      </c>
      <c r="I5" s="51" t="s">
        <v>113</v>
      </c>
      <c r="J5" s="54">
        <f>SUM(B5+D5+F5+H5)</f>
        <v>11</v>
      </c>
      <c r="K5" s="55" t="s">
        <v>113</v>
      </c>
      <c r="L5" s="56">
        <v>0</v>
      </c>
      <c r="M5" s="57" t="s">
        <v>114</v>
      </c>
      <c r="N5" s="50">
        <v>30</v>
      </c>
      <c r="O5" s="57" t="s">
        <v>114</v>
      </c>
      <c r="P5" s="52">
        <v>3</v>
      </c>
      <c r="Q5" s="58" t="s">
        <v>114</v>
      </c>
      <c r="R5" s="52">
        <v>11</v>
      </c>
      <c r="S5" s="57" t="s">
        <v>114</v>
      </c>
      <c r="T5" s="337">
        <f>SUM(L5,N5,P5,R5)</f>
        <v>44</v>
      </c>
      <c r="U5" s="338" t="s">
        <v>114</v>
      </c>
    </row>
    <row r="6" spans="1:21" ht="17.25" customHeight="1">
      <c r="A6" s="47">
        <v>5</v>
      </c>
      <c r="B6" s="48">
        <v>0</v>
      </c>
      <c r="C6" s="49" t="s">
        <v>113</v>
      </c>
      <c r="D6" s="50">
        <v>0</v>
      </c>
      <c r="E6" s="51" t="s">
        <v>113</v>
      </c>
      <c r="F6" s="52">
        <v>0</v>
      </c>
      <c r="G6" s="51" t="s">
        <v>113</v>
      </c>
      <c r="H6" s="53">
        <v>0</v>
      </c>
      <c r="I6" s="51" t="s">
        <v>113</v>
      </c>
      <c r="J6" s="54">
        <f>SUM(B6+D6+F6+H6)</f>
        <v>0</v>
      </c>
      <c r="K6" s="55" t="s">
        <v>113</v>
      </c>
      <c r="L6" s="56">
        <v>0</v>
      </c>
      <c r="M6" s="57" t="s">
        <v>114</v>
      </c>
      <c r="N6" s="50">
        <v>0</v>
      </c>
      <c r="O6" s="57" t="s">
        <v>114</v>
      </c>
      <c r="P6" s="52">
        <v>0</v>
      </c>
      <c r="Q6" s="58" t="s">
        <v>114</v>
      </c>
      <c r="R6" s="52">
        <v>0</v>
      </c>
      <c r="S6" s="57" t="s">
        <v>114</v>
      </c>
      <c r="T6" s="337">
        <f aca="true" t="shared" si="0" ref="T6:T17">SUM(L6,N6,P6,R6)</f>
        <v>0</v>
      </c>
      <c r="U6" s="338" t="s">
        <v>114</v>
      </c>
    </row>
    <row r="7" spans="1:21" ht="17.25" customHeight="1">
      <c r="A7" s="47">
        <v>6</v>
      </c>
      <c r="B7" s="48">
        <v>0</v>
      </c>
      <c r="C7" s="49" t="s">
        <v>113</v>
      </c>
      <c r="D7" s="50">
        <v>22</v>
      </c>
      <c r="E7" s="51" t="s">
        <v>113</v>
      </c>
      <c r="F7" s="52">
        <v>2</v>
      </c>
      <c r="G7" s="51" t="s">
        <v>113</v>
      </c>
      <c r="H7" s="53">
        <v>21</v>
      </c>
      <c r="I7" s="51" t="s">
        <v>113</v>
      </c>
      <c r="J7" s="54">
        <f aca="true" t="shared" si="1" ref="J7:J16">SUM(B7+D7+F7+H7)</f>
        <v>45</v>
      </c>
      <c r="K7" s="55" t="s">
        <v>113</v>
      </c>
      <c r="L7" s="56">
        <v>0</v>
      </c>
      <c r="M7" s="57" t="s">
        <v>114</v>
      </c>
      <c r="N7" s="50">
        <v>109</v>
      </c>
      <c r="O7" s="57" t="s">
        <v>114</v>
      </c>
      <c r="P7" s="52">
        <v>8</v>
      </c>
      <c r="Q7" s="58" t="s">
        <v>114</v>
      </c>
      <c r="R7" s="52">
        <v>83</v>
      </c>
      <c r="S7" s="57" t="s">
        <v>114</v>
      </c>
      <c r="T7" s="337">
        <f t="shared" si="0"/>
        <v>200</v>
      </c>
      <c r="U7" s="338" t="s">
        <v>114</v>
      </c>
    </row>
    <row r="8" spans="1:21" ht="17.25" customHeight="1">
      <c r="A8" s="47">
        <v>7</v>
      </c>
      <c r="B8" s="48">
        <v>0</v>
      </c>
      <c r="C8" s="49" t="s">
        <v>113</v>
      </c>
      <c r="D8" s="50">
        <v>76</v>
      </c>
      <c r="E8" s="51" t="s">
        <v>113</v>
      </c>
      <c r="F8" s="52">
        <v>3</v>
      </c>
      <c r="G8" s="51" t="s">
        <v>113</v>
      </c>
      <c r="H8" s="53">
        <v>56</v>
      </c>
      <c r="I8" s="51" t="s">
        <v>113</v>
      </c>
      <c r="J8" s="54">
        <f t="shared" si="1"/>
        <v>135</v>
      </c>
      <c r="K8" s="55" t="s">
        <v>113</v>
      </c>
      <c r="L8" s="56">
        <v>0</v>
      </c>
      <c r="M8" s="57" t="s">
        <v>114</v>
      </c>
      <c r="N8" s="50">
        <v>292</v>
      </c>
      <c r="O8" s="57" t="s">
        <v>114</v>
      </c>
      <c r="P8" s="52">
        <v>12</v>
      </c>
      <c r="Q8" s="58" t="s">
        <v>114</v>
      </c>
      <c r="R8" s="52">
        <v>184</v>
      </c>
      <c r="S8" s="57" t="s">
        <v>114</v>
      </c>
      <c r="T8" s="337">
        <f t="shared" si="0"/>
        <v>488</v>
      </c>
      <c r="U8" s="338" t="s">
        <v>114</v>
      </c>
    </row>
    <row r="9" spans="1:21" ht="17.25" customHeight="1">
      <c r="A9" s="47">
        <v>8</v>
      </c>
      <c r="B9" s="48">
        <v>0</v>
      </c>
      <c r="C9" s="49" t="s">
        <v>113</v>
      </c>
      <c r="D9" s="50">
        <v>217</v>
      </c>
      <c r="E9" s="51" t="s">
        <v>113</v>
      </c>
      <c r="F9" s="52">
        <v>4</v>
      </c>
      <c r="G9" s="51" t="s">
        <v>113</v>
      </c>
      <c r="H9" s="53">
        <v>63</v>
      </c>
      <c r="I9" s="51" t="s">
        <v>113</v>
      </c>
      <c r="J9" s="54">
        <f t="shared" si="1"/>
        <v>284</v>
      </c>
      <c r="K9" s="55" t="s">
        <v>113</v>
      </c>
      <c r="L9" s="56">
        <v>0</v>
      </c>
      <c r="M9" s="57" t="s">
        <v>114</v>
      </c>
      <c r="N9" s="50">
        <v>896</v>
      </c>
      <c r="O9" s="57" t="s">
        <v>114</v>
      </c>
      <c r="P9" s="52">
        <v>17</v>
      </c>
      <c r="Q9" s="58" t="s">
        <v>114</v>
      </c>
      <c r="R9" s="52">
        <v>225</v>
      </c>
      <c r="S9" s="57" t="s">
        <v>114</v>
      </c>
      <c r="T9" s="337">
        <f t="shared" si="0"/>
        <v>1138</v>
      </c>
      <c r="U9" s="338" t="s">
        <v>114</v>
      </c>
    </row>
    <row r="10" spans="1:21" ht="17.25" customHeight="1">
      <c r="A10" s="47">
        <v>9</v>
      </c>
      <c r="B10" s="48">
        <v>0</v>
      </c>
      <c r="C10" s="49" t="s">
        <v>113</v>
      </c>
      <c r="D10" s="50">
        <v>123</v>
      </c>
      <c r="E10" s="51" t="s">
        <v>113</v>
      </c>
      <c r="F10" s="52">
        <v>28</v>
      </c>
      <c r="G10" s="51" t="s">
        <v>113</v>
      </c>
      <c r="H10" s="53">
        <v>44</v>
      </c>
      <c r="I10" s="51" t="s">
        <v>113</v>
      </c>
      <c r="J10" s="54">
        <f t="shared" si="1"/>
        <v>195</v>
      </c>
      <c r="K10" s="55" t="s">
        <v>113</v>
      </c>
      <c r="L10" s="56">
        <v>0</v>
      </c>
      <c r="M10" s="57" t="s">
        <v>114</v>
      </c>
      <c r="N10" s="50">
        <v>469</v>
      </c>
      <c r="O10" s="57" t="s">
        <v>114</v>
      </c>
      <c r="P10" s="52">
        <v>92</v>
      </c>
      <c r="Q10" s="58" t="s">
        <v>114</v>
      </c>
      <c r="R10" s="52">
        <v>135</v>
      </c>
      <c r="S10" s="57" t="s">
        <v>114</v>
      </c>
      <c r="T10" s="337">
        <f t="shared" si="0"/>
        <v>696</v>
      </c>
      <c r="U10" s="338" t="s">
        <v>114</v>
      </c>
    </row>
    <row r="11" spans="1:21" ht="17.25" customHeight="1">
      <c r="A11" s="47">
        <v>10</v>
      </c>
      <c r="B11" s="48">
        <v>0</v>
      </c>
      <c r="C11" s="49" t="s">
        <v>113</v>
      </c>
      <c r="D11" s="50">
        <v>94</v>
      </c>
      <c r="E11" s="51" t="s">
        <v>113</v>
      </c>
      <c r="F11" s="52">
        <v>57</v>
      </c>
      <c r="G11" s="51" t="s">
        <v>113</v>
      </c>
      <c r="H11" s="53">
        <v>55</v>
      </c>
      <c r="I11" s="51" t="s">
        <v>113</v>
      </c>
      <c r="J11" s="54">
        <f t="shared" si="1"/>
        <v>206</v>
      </c>
      <c r="K11" s="55" t="s">
        <v>113</v>
      </c>
      <c r="L11" s="56">
        <v>0</v>
      </c>
      <c r="M11" s="57" t="s">
        <v>114</v>
      </c>
      <c r="N11" s="50">
        <v>355</v>
      </c>
      <c r="O11" s="57" t="s">
        <v>114</v>
      </c>
      <c r="P11" s="52">
        <v>283</v>
      </c>
      <c r="Q11" s="58" t="s">
        <v>114</v>
      </c>
      <c r="R11" s="52">
        <v>183</v>
      </c>
      <c r="S11" s="57" t="s">
        <v>114</v>
      </c>
      <c r="T11" s="337">
        <f t="shared" si="0"/>
        <v>821</v>
      </c>
      <c r="U11" s="338" t="s">
        <v>114</v>
      </c>
    </row>
    <row r="12" spans="1:21" ht="17.25" customHeight="1">
      <c r="A12" s="47">
        <v>11</v>
      </c>
      <c r="B12" s="48">
        <v>0</v>
      </c>
      <c r="C12" s="49" t="s">
        <v>113</v>
      </c>
      <c r="D12" s="50">
        <v>100</v>
      </c>
      <c r="E12" s="51" t="s">
        <v>113</v>
      </c>
      <c r="F12" s="52">
        <v>31</v>
      </c>
      <c r="G12" s="51" t="s">
        <v>113</v>
      </c>
      <c r="H12" s="53">
        <v>64</v>
      </c>
      <c r="I12" s="51" t="s">
        <v>113</v>
      </c>
      <c r="J12" s="54">
        <f t="shared" si="1"/>
        <v>195</v>
      </c>
      <c r="K12" s="55" t="s">
        <v>113</v>
      </c>
      <c r="L12" s="56">
        <v>0</v>
      </c>
      <c r="M12" s="57" t="s">
        <v>114</v>
      </c>
      <c r="N12" s="50">
        <v>380</v>
      </c>
      <c r="O12" s="57" t="s">
        <v>114</v>
      </c>
      <c r="P12" s="52">
        <v>114</v>
      </c>
      <c r="Q12" s="58" t="s">
        <v>114</v>
      </c>
      <c r="R12" s="52">
        <v>212</v>
      </c>
      <c r="S12" s="57" t="s">
        <v>114</v>
      </c>
      <c r="T12" s="337">
        <f t="shared" si="0"/>
        <v>706</v>
      </c>
      <c r="U12" s="338" t="s">
        <v>114</v>
      </c>
    </row>
    <row r="13" spans="1:21" ht="17.25" customHeight="1">
      <c r="A13" s="47">
        <v>12</v>
      </c>
      <c r="B13" s="48">
        <v>0</v>
      </c>
      <c r="C13" s="49" t="s">
        <v>113</v>
      </c>
      <c r="D13" s="50">
        <v>84</v>
      </c>
      <c r="E13" s="51" t="s">
        <v>113</v>
      </c>
      <c r="F13" s="52">
        <v>10</v>
      </c>
      <c r="G13" s="51" t="s">
        <v>113</v>
      </c>
      <c r="H13" s="53">
        <v>32</v>
      </c>
      <c r="I13" s="51" t="s">
        <v>113</v>
      </c>
      <c r="J13" s="54">
        <f t="shared" si="1"/>
        <v>126</v>
      </c>
      <c r="K13" s="55" t="s">
        <v>113</v>
      </c>
      <c r="L13" s="56">
        <v>0</v>
      </c>
      <c r="M13" s="57" t="s">
        <v>114</v>
      </c>
      <c r="N13" s="50">
        <v>402</v>
      </c>
      <c r="O13" s="57" t="s">
        <v>114</v>
      </c>
      <c r="P13" s="52">
        <v>39</v>
      </c>
      <c r="Q13" s="58" t="s">
        <v>114</v>
      </c>
      <c r="R13" s="52">
        <v>133</v>
      </c>
      <c r="S13" s="57" t="s">
        <v>114</v>
      </c>
      <c r="T13" s="337">
        <f t="shared" si="0"/>
        <v>574</v>
      </c>
      <c r="U13" s="338" t="s">
        <v>114</v>
      </c>
    </row>
    <row r="14" spans="1:21" ht="17.25" customHeight="1">
      <c r="A14" s="47">
        <v>1</v>
      </c>
      <c r="B14" s="48">
        <v>0</v>
      </c>
      <c r="C14" s="49" t="s">
        <v>113</v>
      </c>
      <c r="D14" s="50">
        <v>68</v>
      </c>
      <c r="E14" s="51" t="s">
        <v>113</v>
      </c>
      <c r="F14" s="52">
        <v>2</v>
      </c>
      <c r="G14" s="51" t="s">
        <v>113</v>
      </c>
      <c r="H14" s="53">
        <v>14</v>
      </c>
      <c r="I14" s="51" t="s">
        <v>113</v>
      </c>
      <c r="J14" s="54">
        <f t="shared" si="1"/>
        <v>84</v>
      </c>
      <c r="K14" s="55" t="s">
        <v>113</v>
      </c>
      <c r="L14" s="56">
        <v>0</v>
      </c>
      <c r="M14" s="57" t="s">
        <v>114</v>
      </c>
      <c r="N14" s="50">
        <v>292</v>
      </c>
      <c r="O14" s="57" t="s">
        <v>114</v>
      </c>
      <c r="P14" s="52">
        <v>11</v>
      </c>
      <c r="Q14" s="58" t="s">
        <v>114</v>
      </c>
      <c r="R14" s="52">
        <v>53</v>
      </c>
      <c r="S14" s="57" t="s">
        <v>114</v>
      </c>
      <c r="T14" s="337">
        <f t="shared" si="0"/>
        <v>356</v>
      </c>
      <c r="U14" s="338" t="s">
        <v>114</v>
      </c>
    </row>
    <row r="15" spans="1:21" ht="17.25" customHeight="1">
      <c r="A15" s="47">
        <v>2</v>
      </c>
      <c r="B15" s="48">
        <v>0</v>
      </c>
      <c r="C15" s="49" t="s">
        <v>113</v>
      </c>
      <c r="D15" s="50">
        <v>39</v>
      </c>
      <c r="E15" s="51" t="s">
        <v>113</v>
      </c>
      <c r="F15" s="52">
        <v>0</v>
      </c>
      <c r="G15" s="51" t="s">
        <v>113</v>
      </c>
      <c r="H15" s="53">
        <v>14</v>
      </c>
      <c r="I15" s="51" t="s">
        <v>113</v>
      </c>
      <c r="J15" s="54">
        <f t="shared" si="1"/>
        <v>53</v>
      </c>
      <c r="K15" s="55" t="s">
        <v>113</v>
      </c>
      <c r="L15" s="56">
        <v>0</v>
      </c>
      <c r="M15" s="57" t="s">
        <v>114</v>
      </c>
      <c r="N15" s="50">
        <v>185</v>
      </c>
      <c r="O15" s="57" t="s">
        <v>114</v>
      </c>
      <c r="P15" s="52">
        <v>0</v>
      </c>
      <c r="Q15" s="58" t="s">
        <v>114</v>
      </c>
      <c r="R15" s="52">
        <v>51</v>
      </c>
      <c r="S15" s="57" t="s">
        <v>114</v>
      </c>
      <c r="T15" s="337">
        <f t="shared" si="0"/>
        <v>236</v>
      </c>
      <c r="U15" s="338" t="s">
        <v>114</v>
      </c>
    </row>
    <row r="16" spans="1:21" ht="17.25" customHeight="1">
      <c r="A16" s="47">
        <v>3</v>
      </c>
      <c r="B16" s="48">
        <v>0</v>
      </c>
      <c r="C16" s="49" t="s">
        <v>113</v>
      </c>
      <c r="D16" s="50">
        <v>69</v>
      </c>
      <c r="E16" s="51" t="s">
        <v>113</v>
      </c>
      <c r="F16" s="52">
        <v>3</v>
      </c>
      <c r="G16" s="51" t="s">
        <v>113</v>
      </c>
      <c r="H16" s="53">
        <v>34</v>
      </c>
      <c r="I16" s="51" t="s">
        <v>113</v>
      </c>
      <c r="J16" s="236">
        <f t="shared" si="1"/>
        <v>106</v>
      </c>
      <c r="K16" s="55" t="s">
        <v>113</v>
      </c>
      <c r="L16" s="56">
        <v>0</v>
      </c>
      <c r="M16" s="57" t="s">
        <v>114</v>
      </c>
      <c r="N16" s="50">
        <v>318</v>
      </c>
      <c r="O16" s="57" t="s">
        <v>114</v>
      </c>
      <c r="P16" s="52">
        <v>20</v>
      </c>
      <c r="Q16" s="58" t="s">
        <v>114</v>
      </c>
      <c r="R16" s="52">
        <v>157</v>
      </c>
      <c r="S16" s="57" t="s">
        <v>114</v>
      </c>
      <c r="T16" s="337">
        <f t="shared" si="0"/>
        <v>495</v>
      </c>
      <c r="U16" s="338" t="s">
        <v>114</v>
      </c>
    </row>
    <row r="17" spans="1:21" ht="22.5" customHeight="1" thickBot="1">
      <c r="A17" s="254" t="s">
        <v>581</v>
      </c>
      <c r="B17" s="255">
        <v>0</v>
      </c>
      <c r="C17" s="256" t="s">
        <v>113</v>
      </c>
      <c r="D17" s="257">
        <f>SUM(D5:D16)</f>
        <v>898</v>
      </c>
      <c r="E17" s="253" t="s">
        <v>113</v>
      </c>
      <c r="F17" s="257">
        <f>SUM(F5:F16)</f>
        <v>141</v>
      </c>
      <c r="G17" s="253" t="s">
        <v>113</v>
      </c>
      <c r="H17" s="257">
        <f>SUM(H5:H16)</f>
        <v>401</v>
      </c>
      <c r="I17" s="258" t="s">
        <v>113</v>
      </c>
      <c r="J17" s="252">
        <f>SUM(B17+D17+F17+H17)</f>
        <v>1440</v>
      </c>
      <c r="K17" s="253" t="s">
        <v>113</v>
      </c>
      <c r="L17" s="257">
        <f>SUM(L5:L16)</f>
        <v>0</v>
      </c>
      <c r="M17" s="259" t="s">
        <v>114</v>
      </c>
      <c r="N17" s="257">
        <f>SUM(N5:N16)</f>
        <v>3728</v>
      </c>
      <c r="O17" s="260" t="s">
        <v>114</v>
      </c>
      <c r="P17" s="257">
        <f>SUM(P5:P16)</f>
        <v>599</v>
      </c>
      <c r="Q17" s="260" t="s">
        <v>114</v>
      </c>
      <c r="R17" s="257">
        <f>SUM(R5:R16)</f>
        <v>1427</v>
      </c>
      <c r="S17" s="260" t="s">
        <v>114</v>
      </c>
      <c r="T17" s="261">
        <f t="shared" si="0"/>
        <v>5754</v>
      </c>
      <c r="U17" s="262" t="s">
        <v>114</v>
      </c>
    </row>
    <row r="18" spans="1:21" ht="22.5" customHeight="1">
      <c r="A18" s="59">
        <v>4</v>
      </c>
      <c r="B18" s="60">
        <f>IF('[1]実績入力シート'!C2="","",'[1]4月'!E5)</f>
        <v>0</v>
      </c>
      <c r="C18" s="61" t="s">
        <v>113</v>
      </c>
      <c r="D18" s="50">
        <v>58</v>
      </c>
      <c r="E18" s="62" t="s">
        <v>113</v>
      </c>
      <c r="F18" s="63">
        <v>6</v>
      </c>
      <c r="G18" s="62" t="s">
        <v>113</v>
      </c>
      <c r="H18" s="63">
        <v>33</v>
      </c>
      <c r="I18" s="234" t="s">
        <v>113</v>
      </c>
      <c r="J18" s="237">
        <f>SUM(B18+D18+F18+H18)</f>
        <v>97</v>
      </c>
      <c r="K18" s="64" t="s">
        <v>113</v>
      </c>
      <c r="L18" s="65">
        <f>IF('[1]実績入力シート'!B2="","",'[1]実績入力シート'!B2)</f>
        <v>0</v>
      </c>
      <c r="M18" s="66" t="s">
        <v>114</v>
      </c>
      <c r="N18" s="65">
        <v>225</v>
      </c>
      <c r="O18" s="66" t="s">
        <v>114</v>
      </c>
      <c r="P18" s="65">
        <v>19</v>
      </c>
      <c r="Q18" s="67" t="s">
        <v>114</v>
      </c>
      <c r="R18" s="68">
        <v>91</v>
      </c>
      <c r="S18" s="66" t="s">
        <v>114</v>
      </c>
      <c r="T18" s="339">
        <f aca="true" t="shared" si="2" ref="T18:T29">SUM(L18:S18)</f>
        <v>335</v>
      </c>
      <c r="U18" s="340" t="s">
        <v>114</v>
      </c>
    </row>
    <row r="19" spans="1:21" ht="22.5" customHeight="1">
      <c r="A19" s="47">
        <v>5</v>
      </c>
      <c r="B19" s="48">
        <v>0</v>
      </c>
      <c r="C19" s="49" t="s">
        <v>113</v>
      </c>
      <c r="D19" s="50">
        <v>91</v>
      </c>
      <c r="E19" s="51" t="s">
        <v>115</v>
      </c>
      <c r="F19" s="69">
        <v>7</v>
      </c>
      <c r="G19" s="51" t="s">
        <v>113</v>
      </c>
      <c r="H19" s="69">
        <v>29</v>
      </c>
      <c r="I19" s="235" t="s">
        <v>113</v>
      </c>
      <c r="J19" s="54">
        <f aca="true" t="shared" si="3" ref="J19:J29">SUM(B19+D19+F19+H19)</f>
        <v>127</v>
      </c>
      <c r="K19" s="55" t="s">
        <v>113</v>
      </c>
      <c r="L19" s="56">
        <v>0</v>
      </c>
      <c r="M19" s="57" t="s">
        <v>114</v>
      </c>
      <c r="N19" s="56">
        <v>357</v>
      </c>
      <c r="O19" s="57" t="s">
        <v>114</v>
      </c>
      <c r="P19" s="56">
        <v>24</v>
      </c>
      <c r="Q19" s="58" t="s">
        <v>114</v>
      </c>
      <c r="R19" s="70">
        <v>100</v>
      </c>
      <c r="S19" s="57" t="s">
        <v>114</v>
      </c>
      <c r="T19" s="337">
        <f t="shared" si="2"/>
        <v>481</v>
      </c>
      <c r="U19" s="338" t="s">
        <v>114</v>
      </c>
    </row>
    <row r="20" spans="1:21" ht="22.5" customHeight="1">
      <c r="A20" s="47">
        <v>6</v>
      </c>
      <c r="B20" s="48">
        <v>66</v>
      </c>
      <c r="C20" s="49" t="s">
        <v>113</v>
      </c>
      <c r="D20" s="50">
        <v>34</v>
      </c>
      <c r="E20" s="51" t="s">
        <v>113</v>
      </c>
      <c r="F20" s="69">
        <v>3</v>
      </c>
      <c r="G20" s="51" t="s">
        <v>113</v>
      </c>
      <c r="H20" s="69">
        <v>45</v>
      </c>
      <c r="I20" s="235" t="s">
        <v>113</v>
      </c>
      <c r="J20" s="54">
        <f t="shared" si="3"/>
        <v>148</v>
      </c>
      <c r="K20" s="55" t="s">
        <v>113</v>
      </c>
      <c r="L20" s="56">
        <v>252</v>
      </c>
      <c r="M20" s="57" t="s">
        <v>114</v>
      </c>
      <c r="N20" s="56">
        <v>134</v>
      </c>
      <c r="O20" s="57" t="s">
        <v>114</v>
      </c>
      <c r="P20" s="56">
        <v>9</v>
      </c>
      <c r="Q20" s="58" t="s">
        <v>114</v>
      </c>
      <c r="R20" s="70">
        <v>199</v>
      </c>
      <c r="S20" s="57" t="s">
        <v>114</v>
      </c>
      <c r="T20" s="337">
        <f t="shared" si="2"/>
        <v>594</v>
      </c>
      <c r="U20" s="338" t="s">
        <v>114</v>
      </c>
    </row>
    <row r="21" spans="1:21" ht="22.5" customHeight="1">
      <c r="A21" s="47">
        <v>7</v>
      </c>
      <c r="B21" s="48">
        <v>66</v>
      </c>
      <c r="C21" s="49" t="s">
        <v>113</v>
      </c>
      <c r="D21" s="50">
        <v>135</v>
      </c>
      <c r="E21" s="51" t="s">
        <v>113</v>
      </c>
      <c r="F21" s="69">
        <v>11</v>
      </c>
      <c r="G21" s="51" t="s">
        <v>113</v>
      </c>
      <c r="H21" s="69">
        <v>65</v>
      </c>
      <c r="I21" s="235" t="s">
        <v>113</v>
      </c>
      <c r="J21" s="54">
        <f t="shared" si="3"/>
        <v>277</v>
      </c>
      <c r="K21" s="55" t="s">
        <v>113</v>
      </c>
      <c r="L21" s="56">
        <v>182</v>
      </c>
      <c r="M21" s="57" t="s">
        <v>114</v>
      </c>
      <c r="N21" s="56">
        <v>602</v>
      </c>
      <c r="O21" s="57" t="s">
        <v>114</v>
      </c>
      <c r="P21" s="56">
        <v>55</v>
      </c>
      <c r="Q21" s="58" t="s">
        <v>114</v>
      </c>
      <c r="R21" s="70">
        <v>208</v>
      </c>
      <c r="S21" s="57" t="s">
        <v>114</v>
      </c>
      <c r="T21" s="337">
        <f t="shared" si="2"/>
        <v>1047</v>
      </c>
      <c r="U21" s="338" t="s">
        <v>114</v>
      </c>
    </row>
    <row r="22" spans="1:21" ht="22.5" customHeight="1">
      <c r="A22" s="47">
        <v>8</v>
      </c>
      <c r="B22" s="48">
        <v>0</v>
      </c>
      <c r="C22" s="49" t="s">
        <v>113</v>
      </c>
      <c r="D22" s="50">
        <v>274</v>
      </c>
      <c r="E22" s="51" t="s">
        <v>113</v>
      </c>
      <c r="F22" s="69">
        <v>6</v>
      </c>
      <c r="G22" s="51" t="s">
        <v>113</v>
      </c>
      <c r="H22" s="69">
        <v>61</v>
      </c>
      <c r="I22" s="235" t="s">
        <v>113</v>
      </c>
      <c r="J22" s="54">
        <f t="shared" si="3"/>
        <v>341</v>
      </c>
      <c r="K22" s="55" t="s">
        <v>113</v>
      </c>
      <c r="L22" s="56">
        <f>IF('[1]実績入力シート'!B6="","",'[1]実績入力シート'!B6)</f>
        <v>0</v>
      </c>
      <c r="M22" s="57" t="s">
        <v>114</v>
      </c>
      <c r="N22" s="56">
        <v>1256</v>
      </c>
      <c r="O22" s="57" t="s">
        <v>114</v>
      </c>
      <c r="P22" s="56">
        <v>20</v>
      </c>
      <c r="Q22" s="58" t="s">
        <v>114</v>
      </c>
      <c r="R22" s="70">
        <v>238</v>
      </c>
      <c r="S22" s="57" t="s">
        <v>114</v>
      </c>
      <c r="T22" s="337">
        <f t="shared" si="2"/>
        <v>1514</v>
      </c>
      <c r="U22" s="338" t="s">
        <v>114</v>
      </c>
    </row>
    <row r="23" spans="1:21" ht="22.5" customHeight="1">
      <c r="A23" s="47">
        <v>9</v>
      </c>
      <c r="B23" s="48">
        <v>0</v>
      </c>
      <c r="C23" s="49" t="s">
        <v>113</v>
      </c>
      <c r="D23" s="50">
        <v>109</v>
      </c>
      <c r="E23" s="51" t="s">
        <v>113</v>
      </c>
      <c r="F23" s="69">
        <v>8</v>
      </c>
      <c r="G23" s="51" t="s">
        <v>113</v>
      </c>
      <c r="H23" s="69">
        <v>43</v>
      </c>
      <c r="I23" s="235" t="s">
        <v>113</v>
      </c>
      <c r="J23" s="54">
        <f t="shared" si="3"/>
        <v>160</v>
      </c>
      <c r="K23" s="55" t="s">
        <v>113</v>
      </c>
      <c r="L23" s="56">
        <v>0</v>
      </c>
      <c r="M23" s="57" t="s">
        <v>114</v>
      </c>
      <c r="N23" s="56">
        <v>426</v>
      </c>
      <c r="O23" s="57" t="s">
        <v>114</v>
      </c>
      <c r="P23" s="56">
        <v>21</v>
      </c>
      <c r="Q23" s="58" t="s">
        <v>114</v>
      </c>
      <c r="R23" s="70">
        <v>154</v>
      </c>
      <c r="S23" s="57" t="s">
        <v>114</v>
      </c>
      <c r="T23" s="337">
        <f t="shared" si="2"/>
        <v>601</v>
      </c>
      <c r="U23" s="338" t="s">
        <v>114</v>
      </c>
    </row>
    <row r="24" spans="1:21" ht="22.5" customHeight="1">
      <c r="A24" s="47">
        <v>10</v>
      </c>
      <c r="B24" s="48">
        <v>176</v>
      </c>
      <c r="C24" s="49" t="s">
        <v>113</v>
      </c>
      <c r="D24" s="50">
        <v>138</v>
      </c>
      <c r="E24" s="51" t="s">
        <v>113</v>
      </c>
      <c r="F24" s="69">
        <v>10</v>
      </c>
      <c r="G24" s="51" t="s">
        <v>113</v>
      </c>
      <c r="H24" s="69">
        <v>64</v>
      </c>
      <c r="I24" s="235" t="s">
        <v>113</v>
      </c>
      <c r="J24" s="54">
        <f t="shared" si="3"/>
        <v>388</v>
      </c>
      <c r="K24" s="55" t="s">
        <v>113</v>
      </c>
      <c r="L24" s="56">
        <v>607</v>
      </c>
      <c r="M24" s="57" t="s">
        <v>114</v>
      </c>
      <c r="N24" s="56">
        <v>556</v>
      </c>
      <c r="O24" s="57" t="s">
        <v>114</v>
      </c>
      <c r="P24" s="56">
        <v>38</v>
      </c>
      <c r="Q24" s="58" t="s">
        <v>114</v>
      </c>
      <c r="R24" s="70">
        <v>251</v>
      </c>
      <c r="S24" s="57" t="s">
        <v>114</v>
      </c>
      <c r="T24" s="337">
        <f t="shared" si="2"/>
        <v>1452</v>
      </c>
      <c r="U24" s="338" t="s">
        <v>114</v>
      </c>
    </row>
    <row r="25" spans="1:21" ht="22.5" customHeight="1">
      <c r="A25" s="47">
        <v>11</v>
      </c>
      <c r="B25" s="71">
        <v>66</v>
      </c>
      <c r="C25" s="72" t="s">
        <v>113</v>
      </c>
      <c r="D25" s="73">
        <v>98</v>
      </c>
      <c r="E25" s="74" t="s">
        <v>113</v>
      </c>
      <c r="F25" s="75">
        <v>20</v>
      </c>
      <c r="G25" s="74" t="s">
        <v>113</v>
      </c>
      <c r="H25" s="75">
        <v>77</v>
      </c>
      <c r="I25" s="235" t="s">
        <v>113</v>
      </c>
      <c r="J25" s="54">
        <f t="shared" si="3"/>
        <v>261</v>
      </c>
      <c r="K25" s="55" t="s">
        <v>113</v>
      </c>
      <c r="L25" s="56">
        <v>194</v>
      </c>
      <c r="M25" s="57" t="s">
        <v>114</v>
      </c>
      <c r="N25" s="56">
        <v>372</v>
      </c>
      <c r="O25" s="57" t="s">
        <v>114</v>
      </c>
      <c r="P25" s="56">
        <v>91</v>
      </c>
      <c r="Q25" s="58" t="s">
        <v>114</v>
      </c>
      <c r="R25" s="70">
        <v>286</v>
      </c>
      <c r="S25" s="57" t="s">
        <v>114</v>
      </c>
      <c r="T25" s="337">
        <f t="shared" si="2"/>
        <v>943</v>
      </c>
      <c r="U25" s="338" t="s">
        <v>114</v>
      </c>
    </row>
    <row r="26" spans="1:21" ht="22.5" customHeight="1">
      <c r="A26" s="47">
        <v>12</v>
      </c>
      <c r="B26" s="48">
        <v>0</v>
      </c>
      <c r="C26" s="49" t="s">
        <v>113</v>
      </c>
      <c r="D26" s="50">
        <v>141</v>
      </c>
      <c r="E26" s="51" t="s">
        <v>113</v>
      </c>
      <c r="F26" s="69">
        <v>24</v>
      </c>
      <c r="G26" s="51" t="s">
        <v>113</v>
      </c>
      <c r="H26" s="69">
        <v>91</v>
      </c>
      <c r="I26" s="235" t="s">
        <v>113</v>
      </c>
      <c r="J26" s="54">
        <f t="shared" si="3"/>
        <v>256</v>
      </c>
      <c r="K26" s="55" t="s">
        <v>113</v>
      </c>
      <c r="L26" s="56">
        <v>0</v>
      </c>
      <c r="M26" s="57" t="s">
        <v>114</v>
      </c>
      <c r="N26" s="56">
        <v>701</v>
      </c>
      <c r="O26" s="57" t="s">
        <v>114</v>
      </c>
      <c r="P26" s="56">
        <v>98</v>
      </c>
      <c r="Q26" s="58" t="s">
        <v>114</v>
      </c>
      <c r="R26" s="70">
        <v>371</v>
      </c>
      <c r="S26" s="57" t="s">
        <v>114</v>
      </c>
      <c r="T26" s="337">
        <f t="shared" si="2"/>
        <v>1170</v>
      </c>
      <c r="U26" s="338" t="s">
        <v>114</v>
      </c>
    </row>
    <row r="27" spans="1:21" ht="22.5" customHeight="1">
      <c r="A27" s="47">
        <v>1</v>
      </c>
      <c r="B27" s="48">
        <f>IF('[1]実績入力シート'!C11="","",'[1]12月'!$E$5)</f>
        <v>0</v>
      </c>
      <c r="C27" s="49" t="s">
        <v>113</v>
      </c>
      <c r="D27" s="50">
        <v>106</v>
      </c>
      <c r="E27" s="51" t="s">
        <v>113</v>
      </c>
      <c r="F27" s="69">
        <v>7</v>
      </c>
      <c r="G27" s="51" t="s">
        <v>113</v>
      </c>
      <c r="H27" s="69">
        <v>30</v>
      </c>
      <c r="I27" s="235" t="s">
        <v>113</v>
      </c>
      <c r="J27" s="54">
        <f t="shared" si="3"/>
        <v>143</v>
      </c>
      <c r="K27" s="55" t="s">
        <v>113</v>
      </c>
      <c r="L27" s="56">
        <v>0</v>
      </c>
      <c r="M27" s="57" t="s">
        <v>114</v>
      </c>
      <c r="N27" s="56">
        <v>459</v>
      </c>
      <c r="O27" s="57" t="s">
        <v>114</v>
      </c>
      <c r="P27" s="56">
        <v>49</v>
      </c>
      <c r="Q27" s="58" t="s">
        <v>114</v>
      </c>
      <c r="R27" s="70">
        <v>118</v>
      </c>
      <c r="S27" s="57" t="s">
        <v>114</v>
      </c>
      <c r="T27" s="337">
        <f t="shared" si="2"/>
        <v>626</v>
      </c>
      <c r="U27" s="338" t="s">
        <v>114</v>
      </c>
    </row>
    <row r="28" spans="1:21" ht="22.5" customHeight="1">
      <c r="A28" s="47">
        <v>2</v>
      </c>
      <c r="B28" s="48">
        <f>IF('[1]実績入力シート'!C12="","",'[1]2月'!$E$5)</f>
        <v>0</v>
      </c>
      <c r="C28" s="49" t="s">
        <v>113</v>
      </c>
      <c r="D28" s="50">
        <v>65</v>
      </c>
      <c r="E28" s="51" t="s">
        <v>113</v>
      </c>
      <c r="F28" s="69">
        <v>1</v>
      </c>
      <c r="G28" s="51" t="s">
        <v>113</v>
      </c>
      <c r="H28" s="69">
        <v>39</v>
      </c>
      <c r="I28" s="235" t="s">
        <v>113</v>
      </c>
      <c r="J28" s="54">
        <f t="shared" si="3"/>
        <v>105</v>
      </c>
      <c r="K28" s="55" t="s">
        <v>113</v>
      </c>
      <c r="L28" s="56">
        <v>0</v>
      </c>
      <c r="M28" s="57" t="s">
        <v>114</v>
      </c>
      <c r="N28" s="56">
        <v>307</v>
      </c>
      <c r="O28" s="57" t="s">
        <v>114</v>
      </c>
      <c r="P28" s="56">
        <v>4</v>
      </c>
      <c r="Q28" s="58" t="s">
        <v>114</v>
      </c>
      <c r="R28" s="70">
        <v>157</v>
      </c>
      <c r="S28" s="57" t="s">
        <v>114</v>
      </c>
      <c r="T28" s="337">
        <f t="shared" si="2"/>
        <v>468</v>
      </c>
      <c r="U28" s="338" t="s">
        <v>114</v>
      </c>
    </row>
    <row r="29" spans="1:21" ht="22.5" customHeight="1">
      <c r="A29" s="47">
        <v>3</v>
      </c>
      <c r="B29" s="48">
        <f>IF('[1]実績入力シート'!C13="","",'[1]3月'!$E$5)</f>
        <v>0</v>
      </c>
      <c r="C29" s="49" t="s">
        <v>113</v>
      </c>
      <c r="D29" s="50">
        <v>114</v>
      </c>
      <c r="E29" s="51" t="s">
        <v>113</v>
      </c>
      <c r="F29" s="69">
        <v>14</v>
      </c>
      <c r="G29" s="51" t="s">
        <v>113</v>
      </c>
      <c r="H29" s="69">
        <v>54</v>
      </c>
      <c r="I29" s="235" t="s">
        <v>113</v>
      </c>
      <c r="J29" s="54">
        <f t="shared" si="3"/>
        <v>182</v>
      </c>
      <c r="K29" s="55" t="s">
        <v>113</v>
      </c>
      <c r="L29" s="56">
        <v>0</v>
      </c>
      <c r="M29" s="57" t="s">
        <v>114</v>
      </c>
      <c r="N29" s="56">
        <v>582</v>
      </c>
      <c r="O29" s="57" t="s">
        <v>114</v>
      </c>
      <c r="P29" s="56">
        <v>69</v>
      </c>
      <c r="Q29" s="58" t="s">
        <v>114</v>
      </c>
      <c r="R29" s="70">
        <v>231</v>
      </c>
      <c r="S29" s="57" t="s">
        <v>114</v>
      </c>
      <c r="T29" s="337">
        <f t="shared" si="2"/>
        <v>882</v>
      </c>
      <c r="U29" s="338" t="s">
        <v>114</v>
      </c>
    </row>
    <row r="30" spans="1:21" ht="22.5" customHeight="1" thickBot="1">
      <c r="A30" s="254" t="s">
        <v>582</v>
      </c>
      <c r="B30" s="257">
        <f>SUM(B18:B29)</f>
        <v>374</v>
      </c>
      <c r="C30" s="256" t="s">
        <v>113</v>
      </c>
      <c r="D30" s="257">
        <f>SUM(D18:D29)</f>
        <v>1363</v>
      </c>
      <c r="E30" s="253" t="s">
        <v>113</v>
      </c>
      <c r="F30" s="257">
        <f>SUM(F18:F29)</f>
        <v>117</v>
      </c>
      <c r="G30" s="253" t="s">
        <v>113</v>
      </c>
      <c r="H30" s="263">
        <f>SUM(H18:H29)</f>
        <v>631</v>
      </c>
      <c r="I30" s="253" t="s">
        <v>113</v>
      </c>
      <c r="J30" s="264">
        <f>SUM(J18:J29)</f>
        <v>2485</v>
      </c>
      <c r="K30" s="253" t="s">
        <v>113</v>
      </c>
      <c r="L30" s="257">
        <f>SUM(L18:L29)</f>
        <v>1235</v>
      </c>
      <c r="M30" s="259" t="s">
        <v>114</v>
      </c>
      <c r="N30" s="257">
        <f>SUM(N18:N29)</f>
        <v>5977</v>
      </c>
      <c r="O30" s="260" t="s">
        <v>114</v>
      </c>
      <c r="P30" s="257">
        <f>SUM(P18:P29)</f>
        <v>497</v>
      </c>
      <c r="Q30" s="260" t="s">
        <v>114</v>
      </c>
      <c r="R30" s="265">
        <f>SUM(R18:R29)</f>
        <v>2404</v>
      </c>
      <c r="S30" s="260" t="s">
        <v>114</v>
      </c>
      <c r="T30" s="257">
        <f>SUM(T18:T29)</f>
        <v>10113</v>
      </c>
      <c r="U30" s="262" t="s">
        <v>114</v>
      </c>
    </row>
    <row r="32" ht="13.5">
      <c r="B32" s="17" t="s">
        <v>116</v>
      </c>
    </row>
    <row r="33" ht="13.5">
      <c r="B33" s="17" t="s">
        <v>117</v>
      </c>
    </row>
  </sheetData>
  <sheetProtection/>
  <mergeCells count="2">
    <mergeCell ref="T1:U1"/>
    <mergeCell ref="L4:M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37">
      <selection activeCell="H32" sqref="H32"/>
    </sheetView>
  </sheetViews>
  <sheetFormatPr defaultColWidth="9.00390625" defaultRowHeight="13.5"/>
  <cols>
    <col min="1" max="1" width="7.625" style="17" customWidth="1"/>
    <col min="2" max="2" width="58.875" style="17" customWidth="1"/>
    <col min="3" max="3" width="15.875" style="17" customWidth="1"/>
    <col min="4" max="4" width="34.625" style="17" hidden="1" customWidth="1"/>
    <col min="5" max="16384" width="9.00390625" style="17" customWidth="1"/>
  </cols>
  <sheetData>
    <row r="1" spans="1:4" ht="20.25" customHeight="1" thickBot="1">
      <c r="A1" s="76"/>
      <c r="B1" s="77" t="s">
        <v>177</v>
      </c>
      <c r="C1" s="96" t="s">
        <v>137</v>
      </c>
      <c r="D1" s="78"/>
    </row>
    <row r="2" spans="1:4" ht="34.5" customHeight="1">
      <c r="A2" s="79" t="s">
        <v>118</v>
      </c>
      <c r="B2" s="80" t="s">
        <v>119</v>
      </c>
      <c r="C2" s="81" t="s">
        <v>120</v>
      </c>
      <c r="D2" s="82" t="s">
        <v>121</v>
      </c>
    </row>
    <row r="3" spans="1:4" ht="20.25" customHeight="1">
      <c r="A3" s="92" t="s">
        <v>178</v>
      </c>
      <c r="B3" s="89" t="s">
        <v>238</v>
      </c>
      <c r="C3" s="83">
        <v>2086560</v>
      </c>
      <c r="D3" s="84" t="s">
        <v>122</v>
      </c>
    </row>
    <row r="4" spans="1:4" ht="20.25" customHeight="1">
      <c r="A4" s="92" t="s">
        <v>179</v>
      </c>
      <c r="B4" s="89" t="s">
        <v>239</v>
      </c>
      <c r="C4" s="83">
        <v>37800</v>
      </c>
      <c r="D4" s="85" t="s">
        <v>123</v>
      </c>
    </row>
    <row r="5" spans="1:4" ht="20.25" customHeight="1">
      <c r="A5" s="92" t="s">
        <v>180</v>
      </c>
      <c r="B5" s="89" t="s">
        <v>240</v>
      </c>
      <c r="C5" s="83">
        <v>180360</v>
      </c>
      <c r="D5" s="85" t="s">
        <v>123</v>
      </c>
    </row>
    <row r="6" spans="1:4" ht="20.25" customHeight="1">
      <c r="A6" s="92" t="s">
        <v>181</v>
      </c>
      <c r="B6" s="89" t="s">
        <v>241</v>
      </c>
      <c r="C6" s="83">
        <v>484920</v>
      </c>
      <c r="D6" s="86" t="s">
        <v>124</v>
      </c>
    </row>
    <row r="7" spans="1:4" ht="20.25" customHeight="1">
      <c r="A7" s="92" t="s">
        <v>182</v>
      </c>
      <c r="B7" s="89" t="s">
        <v>242</v>
      </c>
      <c r="C7" s="83">
        <v>43200</v>
      </c>
      <c r="D7" s="85" t="s">
        <v>123</v>
      </c>
    </row>
    <row r="8" spans="1:4" ht="20.25" customHeight="1">
      <c r="A8" s="92" t="s">
        <v>183</v>
      </c>
      <c r="B8" s="89" t="s">
        <v>243</v>
      </c>
      <c r="C8" s="83">
        <v>51840</v>
      </c>
      <c r="D8" s="87" t="s">
        <v>125</v>
      </c>
    </row>
    <row r="9" spans="1:4" ht="20.25" customHeight="1">
      <c r="A9" s="92" t="s">
        <v>184</v>
      </c>
      <c r="B9" s="89" t="s">
        <v>244</v>
      </c>
      <c r="C9" s="83">
        <v>12150</v>
      </c>
      <c r="D9" s="84" t="s">
        <v>126</v>
      </c>
    </row>
    <row r="10" spans="1:4" ht="20.25" customHeight="1">
      <c r="A10" s="92" t="s">
        <v>185</v>
      </c>
      <c r="B10" s="89" t="s">
        <v>245</v>
      </c>
      <c r="C10" s="83">
        <v>167400</v>
      </c>
      <c r="D10" s="84" t="s">
        <v>126</v>
      </c>
    </row>
    <row r="11" spans="1:4" ht="20.25" customHeight="1">
      <c r="A11" s="92" t="s">
        <v>186</v>
      </c>
      <c r="B11" s="89" t="s">
        <v>246</v>
      </c>
      <c r="C11" s="83">
        <v>399600</v>
      </c>
      <c r="D11" s="85" t="s">
        <v>123</v>
      </c>
    </row>
    <row r="12" spans="1:4" ht="20.25" customHeight="1">
      <c r="A12" s="92" t="s">
        <v>187</v>
      </c>
      <c r="B12" s="89" t="s">
        <v>247</v>
      </c>
      <c r="C12" s="83">
        <v>15120</v>
      </c>
      <c r="D12" s="85" t="s">
        <v>123</v>
      </c>
    </row>
    <row r="13" spans="1:4" ht="20.25" customHeight="1">
      <c r="A13" s="92" t="s">
        <v>188</v>
      </c>
      <c r="B13" s="89" t="s">
        <v>248</v>
      </c>
      <c r="C13" s="83">
        <v>14580</v>
      </c>
      <c r="D13" s="85" t="s">
        <v>127</v>
      </c>
    </row>
    <row r="14" spans="1:4" ht="20.25" customHeight="1">
      <c r="A14" s="92" t="s">
        <v>189</v>
      </c>
      <c r="B14" s="152" t="s">
        <v>249</v>
      </c>
      <c r="C14" s="83">
        <v>74520</v>
      </c>
      <c r="D14" s="84" t="s">
        <v>128</v>
      </c>
    </row>
    <row r="15" spans="1:4" ht="20.25" customHeight="1">
      <c r="A15" s="92" t="s">
        <v>190</v>
      </c>
      <c r="B15" s="89" t="s">
        <v>250</v>
      </c>
      <c r="C15" s="83">
        <v>169560</v>
      </c>
      <c r="D15" s="85" t="s">
        <v>123</v>
      </c>
    </row>
    <row r="16" spans="1:4" ht="20.25" customHeight="1">
      <c r="A16" s="92" t="s">
        <v>191</v>
      </c>
      <c r="B16" s="89" t="s">
        <v>251</v>
      </c>
      <c r="C16" s="83">
        <v>182628</v>
      </c>
      <c r="D16" s="85" t="s">
        <v>129</v>
      </c>
    </row>
    <row r="17" spans="1:4" ht="20.25" customHeight="1">
      <c r="A17" s="92" t="s">
        <v>192</v>
      </c>
      <c r="B17" s="89" t="s">
        <v>252</v>
      </c>
      <c r="C17" s="83">
        <v>49680</v>
      </c>
      <c r="D17" s="85" t="s">
        <v>123</v>
      </c>
    </row>
    <row r="18" spans="1:4" ht="20.25" customHeight="1">
      <c r="A18" s="92" t="s">
        <v>193</v>
      </c>
      <c r="B18" s="89" t="s">
        <v>253</v>
      </c>
      <c r="C18" s="83">
        <v>399600</v>
      </c>
      <c r="D18" s="85" t="s">
        <v>127</v>
      </c>
    </row>
    <row r="19" spans="1:4" ht="20.25" customHeight="1">
      <c r="A19" s="92" t="s">
        <v>194</v>
      </c>
      <c r="B19" s="89" t="s">
        <v>254</v>
      </c>
      <c r="C19" s="83">
        <v>46440</v>
      </c>
      <c r="D19" s="85" t="s">
        <v>125</v>
      </c>
    </row>
    <row r="20" spans="1:4" ht="20.25" customHeight="1">
      <c r="A20" s="92" t="s">
        <v>195</v>
      </c>
      <c r="B20" s="89" t="s">
        <v>255</v>
      </c>
      <c r="C20" s="83">
        <v>43956</v>
      </c>
      <c r="D20" s="84" t="s">
        <v>126</v>
      </c>
    </row>
    <row r="21" spans="1:4" ht="20.25" customHeight="1">
      <c r="A21" s="92" t="s">
        <v>196</v>
      </c>
      <c r="B21" s="89" t="s">
        <v>256</v>
      </c>
      <c r="C21" s="83">
        <v>159840</v>
      </c>
      <c r="D21" s="85" t="s">
        <v>123</v>
      </c>
    </row>
    <row r="22" spans="1:4" ht="20.25" customHeight="1">
      <c r="A22" s="92" t="s">
        <v>197</v>
      </c>
      <c r="B22" s="89" t="s">
        <v>240</v>
      </c>
      <c r="C22" s="83">
        <v>187000</v>
      </c>
      <c r="D22" s="84" t="s">
        <v>123</v>
      </c>
    </row>
    <row r="23" spans="1:4" ht="20.25" customHeight="1">
      <c r="A23" s="92" t="s">
        <v>198</v>
      </c>
      <c r="B23" s="89" t="s">
        <v>257</v>
      </c>
      <c r="C23" s="83">
        <v>389070</v>
      </c>
      <c r="D23" s="84" t="s">
        <v>130</v>
      </c>
    </row>
    <row r="24" spans="1:4" ht="20.25" customHeight="1">
      <c r="A24" s="92" t="s">
        <v>199</v>
      </c>
      <c r="B24" s="89" t="s">
        <v>258</v>
      </c>
      <c r="C24" s="83">
        <v>195800</v>
      </c>
      <c r="D24" s="84" t="s">
        <v>125</v>
      </c>
    </row>
    <row r="25" spans="1:4" ht="20.25" customHeight="1">
      <c r="A25" s="92" t="s">
        <v>200</v>
      </c>
      <c r="B25" s="89" t="s">
        <v>259</v>
      </c>
      <c r="C25" s="83">
        <v>57452</v>
      </c>
      <c r="D25" s="85" t="s">
        <v>123</v>
      </c>
    </row>
    <row r="26" spans="1:4" ht="20.25" customHeight="1">
      <c r="A26" s="92" t="s">
        <v>201</v>
      </c>
      <c r="B26" s="89" t="s">
        <v>260</v>
      </c>
      <c r="C26" s="83">
        <v>14850</v>
      </c>
      <c r="D26" s="85" t="s">
        <v>123</v>
      </c>
    </row>
    <row r="27" spans="1:4" ht="20.25" customHeight="1">
      <c r="A27" s="92" t="s">
        <v>202</v>
      </c>
      <c r="B27" s="89" t="s">
        <v>261</v>
      </c>
      <c r="C27" s="83">
        <v>5720</v>
      </c>
      <c r="D27" s="85" t="s">
        <v>131</v>
      </c>
    </row>
    <row r="28" spans="1:4" ht="20.25" customHeight="1">
      <c r="A28" s="92" t="s">
        <v>203</v>
      </c>
      <c r="B28" s="89" t="s">
        <v>262</v>
      </c>
      <c r="C28" s="83">
        <v>308000</v>
      </c>
      <c r="D28" s="85" t="s">
        <v>132</v>
      </c>
    </row>
    <row r="29" spans="1:4" ht="20.25" customHeight="1">
      <c r="A29" s="92" t="s">
        <v>204</v>
      </c>
      <c r="B29" s="89" t="s">
        <v>263</v>
      </c>
      <c r="C29" s="83">
        <v>28600</v>
      </c>
      <c r="D29" s="85" t="s">
        <v>127</v>
      </c>
    </row>
    <row r="30" spans="1:4" ht="20.25" customHeight="1">
      <c r="A30" s="92" t="s">
        <v>205</v>
      </c>
      <c r="B30" s="88" t="s">
        <v>264</v>
      </c>
      <c r="C30" s="83">
        <v>177100</v>
      </c>
      <c r="D30" s="85" t="s">
        <v>125</v>
      </c>
    </row>
    <row r="31" spans="1:4" ht="20.25" customHeight="1">
      <c r="A31" s="92" t="s">
        <v>206</v>
      </c>
      <c r="B31" s="89" t="s">
        <v>265</v>
      </c>
      <c r="C31" s="83">
        <v>78100</v>
      </c>
      <c r="D31" s="85" t="s">
        <v>123</v>
      </c>
    </row>
    <row r="32" spans="1:4" ht="20.25" customHeight="1">
      <c r="A32" s="92" t="s">
        <v>207</v>
      </c>
      <c r="B32" s="89" t="s">
        <v>266</v>
      </c>
      <c r="C32" s="83">
        <v>1188000</v>
      </c>
      <c r="D32" s="85" t="s">
        <v>123</v>
      </c>
    </row>
    <row r="33" spans="1:4" ht="20.25" customHeight="1">
      <c r="A33" s="92" t="s">
        <v>208</v>
      </c>
      <c r="B33" s="89" t="s">
        <v>267</v>
      </c>
      <c r="C33" s="83">
        <v>83600</v>
      </c>
      <c r="D33" s="85" t="s">
        <v>123</v>
      </c>
    </row>
    <row r="34" spans="1:4" ht="20.25" customHeight="1">
      <c r="A34" s="92" t="s">
        <v>209</v>
      </c>
      <c r="B34" s="89" t="s">
        <v>268</v>
      </c>
      <c r="C34" s="83">
        <v>10780</v>
      </c>
      <c r="D34" s="85" t="s">
        <v>123</v>
      </c>
    </row>
    <row r="35" spans="1:4" ht="20.25" customHeight="1">
      <c r="A35" s="92" t="s">
        <v>210</v>
      </c>
      <c r="B35" s="89" t="s">
        <v>269</v>
      </c>
      <c r="C35" s="83">
        <v>233200</v>
      </c>
      <c r="D35" s="85" t="s">
        <v>123</v>
      </c>
    </row>
    <row r="36" spans="1:4" ht="20.25" customHeight="1">
      <c r="A36" s="92" t="s">
        <v>211</v>
      </c>
      <c r="B36" s="89" t="s">
        <v>270</v>
      </c>
      <c r="C36" s="83">
        <v>165000</v>
      </c>
      <c r="D36" s="85" t="s">
        <v>123</v>
      </c>
    </row>
    <row r="37" spans="1:4" ht="20.25" customHeight="1">
      <c r="A37" s="92" t="s">
        <v>212</v>
      </c>
      <c r="B37" s="89" t="s">
        <v>271</v>
      </c>
      <c r="C37" s="83">
        <v>84700</v>
      </c>
      <c r="D37" s="85" t="s">
        <v>125</v>
      </c>
    </row>
    <row r="38" spans="1:4" ht="20.25" customHeight="1">
      <c r="A38" s="92" t="s">
        <v>213</v>
      </c>
      <c r="B38" s="89" t="s">
        <v>272</v>
      </c>
      <c r="C38" s="83">
        <v>19800</v>
      </c>
      <c r="D38" s="85" t="s">
        <v>132</v>
      </c>
    </row>
    <row r="39" spans="1:4" ht="20.25" customHeight="1">
      <c r="A39" s="92" t="s">
        <v>214</v>
      </c>
      <c r="B39" s="89" t="s">
        <v>273</v>
      </c>
      <c r="C39" s="90">
        <v>326700</v>
      </c>
      <c r="D39" s="85" t="s">
        <v>123</v>
      </c>
    </row>
    <row r="40" spans="1:4" ht="20.25" customHeight="1">
      <c r="A40" s="92" t="s">
        <v>215</v>
      </c>
      <c r="B40" s="153" t="s">
        <v>274</v>
      </c>
      <c r="C40" s="90">
        <v>720500</v>
      </c>
      <c r="D40" s="85" t="s">
        <v>123</v>
      </c>
    </row>
    <row r="41" spans="1:4" ht="20.25" customHeight="1">
      <c r="A41" s="92" t="s">
        <v>216</v>
      </c>
      <c r="B41" s="154" t="s">
        <v>275</v>
      </c>
      <c r="C41" s="90">
        <v>2442000</v>
      </c>
      <c r="D41" s="85" t="s">
        <v>123</v>
      </c>
    </row>
    <row r="42" spans="1:4" ht="20.25" customHeight="1">
      <c r="A42" s="92" t="s">
        <v>217</v>
      </c>
      <c r="B42" s="154" t="s">
        <v>276</v>
      </c>
      <c r="C42" s="90">
        <v>726000</v>
      </c>
      <c r="D42" s="85" t="s">
        <v>123</v>
      </c>
    </row>
    <row r="43" spans="1:4" ht="20.25" customHeight="1">
      <c r="A43" s="92" t="s">
        <v>218</v>
      </c>
      <c r="B43" s="154" t="s">
        <v>277</v>
      </c>
      <c r="C43" s="90">
        <v>958100</v>
      </c>
      <c r="D43" s="85" t="s">
        <v>127</v>
      </c>
    </row>
    <row r="44" spans="1:4" ht="20.25" customHeight="1">
      <c r="A44" s="92" t="s">
        <v>219</v>
      </c>
      <c r="B44" s="89" t="s">
        <v>278</v>
      </c>
      <c r="C44" s="91">
        <v>70400</v>
      </c>
      <c r="D44" s="85" t="s">
        <v>127</v>
      </c>
    </row>
    <row r="45" spans="1:4" ht="20.25" customHeight="1">
      <c r="A45" s="92" t="s">
        <v>220</v>
      </c>
      <c r="B45" s="89" t="s">
        <v>279</v>
      </c>
      <c r="C45" s="91">
        <v>44000</v>
      </c>
      <c r="D45" s="85" t="s">
        <v>127</v>
      </c>
    </row>
    <row r="46" spans="1:4" ht="20.25" customHeight="1">
      <c r="A46" s="92" t="s">
        <v>221</v>
      </c>
      <c r="B46" s="89" t="s">
        <v>280</v>
      </c>
      <c r="C46" s="91">
        <v>1870000</v>
      </c>
      <c r="D46" s="85" t="s">
        <v>127</v>
      </c>
    </row>
    <row r="47" spans="1:4" ht="20.25" customHeight="1">
      <c r="A47" s="92" t="s">
        <v>222</v>
      </c>
      <c r="B47" s="89" t="s">
        <v>281</v>
      </c>
      <c r="C47" s="91">
        <v>11000</v>
      </c>
      <c r="D47" s="85" t="s">
        <v>123</v>
      </c>
    </row>
    <row r="48" spans="1:4" ht="20.25" customHeight="1">
      <c r="A48" s="92" t="s">
        <v>223</v>
      </c>
      <c r="B48" s="89" t="s">
        <v>282</v>
      </c>
      <c r="C48" s="91">
        <v>481800</v>
      </c>
      <c r="D48" s="85" t="s">
        <v>123</v>
      </c>
    </row>
    <row r="49" spans="1:4" ht="20.25" customHeight="1">
      <c r="A49" s="92" t="s">
        <v>224</v>
      </c>
      <c r="B49" s="89" t="s">
        <v>283</v>
      </c>
      <c r="C49" s="91">
        <v>413600</v>
      </c>
      <c r="D49" s="85" t="s">
        <v>133</v>
      </c>
    </row>
    <row r="50" spans="1:4" ht="20.25" customHeight="1">
      <c r="A50" s="92" t="s">
        <v>225</v>
      </c>
      <c r="B50" s="89" t="s">
        <v>284</v>
      </c>
      <c r="C50" s="91">
        <v>260700</v>
      </c>
      <c r="D50" s="85" t="s">
        <v>131</v>
      </c>
    </row>
    <row r="51" spans="1:4" ht="20.25" customHeight="1">
      <c r="A51" s="92" t="s">
        <v>226</v>
      </c>
      <c r="B51" s="89" t="s">
        <v>285</v>
      </c>
      <c r="C51" s="91">
        <v>132000</v>
      </c>
      <c r="D51" s="85" t="s">
        <v>127</v>
      </c>
    </row>
    <row r="52" spans="1:4" ht="20.25" customHeight="1">
      <c r="A52" s="92" t="s">
        <v>227</v>
      </c>
      <c r="B52" s="89" t="s">
        <v>286</v>
      </c>
      <c r="C52" s="91">
        <v>233200</v>
      </c>
      <c r="D52" s="85" t="s">
        <v>123</v>
      </c>
    </row>
    <row r="53" spans="1:4" ht="20.25" customHeight="1">
      <c r="A53" s="92" t="s">
        <v>228</v>
      </c>
      <c r="B53" s="93" t="s">
        <v>287</v>
      </c>
      <c r="C53" s="91">
        <v>352000</v>
      </c>
      <c r="D53" s="85" t="s">
        <v>134</v>
      </c>
    </row>
    <row r="54" spans="1:4" ht="20.25" customHeight="1">
      <c r="A54" s="92" t="s">
        <v>229</v>
      </c>
      <c r="B54" s="89" t="s">
        <v>288</v>
      </c>
      <c r="C54" s="91">
        <v>74360</v>
      </c>
      <c r="D54" s="85" t="s">
        <v>127</v>
      </c>
    </row>
    <row r="55" spans="1:4" ht="20.25" customHeight="1">
      <c r="A55" s="92" t="s">
        <v>230</v>
      </c>
      <c r="B55" s="89" t="s">
        <v>289</v>
      </c>
      <c r="C55" s="91">
        <v>105710</v>
      </c>
      <c r="D55" s="85" t="s">
        <v>123</v>
      </c>
    </row>
    <row r="56" spans="1:4" ht="20.25" customHeight="1">
      <c r="A56" s="92" t="s">
        <v>231</v>
      </c>
      <c r="B56" s="89" t="s">
        <v>290</v>
      </c>
      <c r="C56" s="91">
        <v>64350</v>
      </c>
      <c r="D56" s="85" t="s">
        <v>123</v>
      </c>
    </row>
    <row r="57" spans="1:4" ht="20.25" customHeight="1">
      <c r="A57" s="92" t="s">
        <v>232</v>
      </c>
      <c r="B57" s="89" t="s">
        <v>291</v>
      </c>
      <c r="C57" s="91">
        <v>148500</v>
      </c>
      <c r="D57" s="85" t="s">
        <v>127</v>
      </c>
    </row>
    <row r="58" spans="1:4" ht="20.25" customHeight="1">
      <c r="A58" s="92" t="s">
        <v>233</v>
      </c>
      <c r="B58" s="89" t="s">
        <v>292</v>
      </c>
      <c r="C58" s="91">
        <v>35200</v>
      </c>
      <c r="D58" s="85" t="s">
        <v>135</v>
      </c>
    </row>
    <row r="59" spans="1:4" ht="20.25" customHeight="1">
      <c r="A59" s="92" t="s">
        <v>234</v>
      </c>
      <c r="B59" s="137" t="s">
        <v>293</v>
      </c>
      <c r="C59" s="83">
        <v>286000</v>
      </c>
      <c r="D59" s="95"/>
    </row>
    <row r="60" spans="1:4" ht="20.25" customHeight="1">
      <c r="A60" s="92" t="s">
        <v>235</v>
      </c>
      <c r="B60" s="137" t="s">
        <v>294</v>
      </c>
      <c r="C60" s="83">
        <v>201220</v>
      </c>
      <c r="D60" s="95"/>
    </row>
    <row r="61" spans="1:4" ht="20.25" customHeight="1">
      <c r="A61" s="92" t="s">
        <v>236</v>
      </c>
      <c r="B61" s="137" t="s">
        <v>295</v>
      </c>
      <c r="C61" s="83">
        <v>16500</v>
      </c>
      <c r="D61" s="95"/>
    </row>
    <row r="62" spans="1:4" ht="20.25" customHeight="1">
      <c r="A62" s="92" t="s">
        <v>237</v>
      </c>
      <c r="B62" s="137" t="s">
        <v>296</v>
      </c>
      <c r="C62" s="83">
        <v>336600</v>
      </c>
      <c r="D62" s="95"/>
    </row>
    <row r="63" spans="1:4" ht="20.25" customHeight="1">
      <c r="A63" s="92" t="s">
        <v>301</v>
      </c>
      <c r="B63" s="137" t="s">
        <v>297</v>
      </c>
      <c r="C63" s="83">
        <v>8250</v>
      </c>
      <c r="D63" s="95"/>
    </row>
    <row r="64" spans="1:4" ht="20.25" customHeight="1">
      <c r="A64" s="92" t="s">
        <v>302</v>
      </c>
      <c r="B64" s="137" t="s">
        <v>298</v>
      </c>
      <c r="C64" s="83">
        <v>80300</v>
      </c>
      <c r="D64" s="95"/>
    </row>
    <row r="65" spans="1:4" ht="20.25" customHeight="1">
      <c r="A65" s="92" t="s">
        <v>303</v>
      </c>
      <c r="B65" s="137" t="s">
        <v>299</v>
      </c>
      <c r="C65" s="83">
        <v>24530</v>
      </c>
      <c r="D65" s="95"/>
    </row>
    <row r="66" spans="1:4" ht="20.25" customHeight="1">
      <c r="A66" s="92" t="s">
        <v>304</v>
      </c>
      <c r="B66" s="137" t="s">
        <v>300</v>
      </c>
      <c r="C66" s="83">
        <v>230340</v>
      </c>
      <c r="D66" s="95"/>
    </row>
    <row r="67" spans="1:4" ht="20.25" customHeight="1" thickBot="1">
      <c r="A67" s="376" t="s">
        <v>136</v>
      </c>
      <c r="B67" s="377"/>
      <c r="C67" s="94">
        <f>SUM(C3:C66)</f>
        <v>18500386</v>
      </c>
      <c r="D67" s="95"/>
    </row>
    <row r="68" ht="20.25" customHeight="1">
      <c r="D68" s="95"/>
    </row>
    <row r="69" ht="20.25" customHeight="1">
      <c r="D69" s="95"/>
    </row>
    <row r="70" ht="20.25" customHeight="1">
      <c r="D70" s="95"/>
    </row>
    <row r="71" ht="20.25" customHeight="1">
      <c r="D71" s="95"/>
    </row>
    <row r="72" ht="20.25" customHeight="1">
      <c r="D72" s="95"/>
    </row>
    <row r="73" ht="20.25" customHeight="1">
      <c r="D73" s="95"/>
    </row>
    <row r="74" ht="20.25" customHeight="1">
      <c r="D74" s="95"/>
    </row>
  </sheetData>
  <sheetProtection/>
  <mergeCells count="1">
    <mergeCell ref="A67:B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7.625" style="17" customWidth="1"/>
    <col min="2" max="2" width="58.875" style="17" customWidth="1"/>
    <col min="3" max="3" width="15.875" style="17" customWidth="1"/>
    <col min="4" max="4" width="34.625" style="17" hidden="1" customWidth="1"/>
    <col min="5" max="5" width="8.875" style="17" hidden="1" customWidth="1"/>
    <col min="6" max="15" width="8.75390625" style="17" customWidth="1"/>
    <col min="16" max="16384" width="9.00390625" style="17" customWidth="1"/>
  </cols>
  <sheetData>
    <row r="1" spans="1:4" s="76" customFormat="1" ht="20.25" customHeight="1" thickBot="1">
      <c r="A1" s="97"/>
      <c r="B1" s="98" t="s">
        <v>586</v>
      </c>
      <c r="C1" s="115" t="s">
        <v>155</v>
      </c>
      <c r="D1" s="99"/>
    </row>
    <row r="2" spans="1:4" s="104" customFormat="1" ht="34.5" customHeight="1">
      <c r="A2" s="100" t="s">
        <v>118</v>
      </c>
      <c r="B2" s="101" t="s">
        <v>119</v>
      </c>
      <c r="C2" s="102" t="s">
        <v>120</v>
      </c>
      <c r="D2" s="103" t="s">
        <v>121</v>
      </c>
    </row>
    <row r="3" spans="1:4" s="106" customFormat="1" ht="20.25" customHeight="1">
      <c r="A3" s="105" t="s">
        <v>359</v>
      </c>
      <c r="B3" s="138" t="s">
        <v>305</v>
      </c>
      <c r="C3" s="142">
        <v>1195700</v>
      </c>
      <c r="D3" s="86" t="s">
        <v>122</v>
      </c>
    </row>
    <row r="4" spans="1:5" s="106" customFormat="1" ht="20.25" customHeight="1">
      <c r="A4" s="105" t="s">
        <v>360</v>
      </c>
      <c r="B4" s="138" t="s">
        <v>306</v>
      </c>
      <c r="C4" s="142">
        <v>415470</v>
      </c>
      <c r="D4" s="107" t="s">
        <v>138</v>
      </c>
      <c r="E4" s="108"/>
    </row>
    <row r="5" spans="1:5" s="106" customFormat="1" ht="20.25" customHeight="1">
      <c r="A5" s="105" t="s">
        <v>361</v>
      </c>
      <c r="B5" s="138" t="s">
        <v>307</v>
      </c>
      <c r="C5" s="142">
        <v>19250</v>
      </c>
      <c r="D5" s="107" t="s">
        <v>123</v>
      </c>
      <c r="E5" s="109"/>
    </row>
    <row r="6" spans="1:5" s="106" customFormat="1" ht="20.25" customHeight="1">
      <c r="A6" s="105" t="s">
        <v>362</v>
      </c>
      <c r="B6" s="138" t="s">
        <v>308</v>
      </c>
      <c r="C6" s="142">
        <v>113740</v>
      </c>
      <c r="D6" s="107" t="s">
        <v>123</v>
      </c>
      <c r="E6" s="109"/>
    </row>
    <row r="7" spans="1:5" s="106" customFormat="1" ht="20.25" customHeight="1">
      <c r="A7" s="105" t="s">
        <v>363</v>
      </c>
      <c r="B7" s="138" t="s">
        <v>309</v>
      </c>
      <c r="C7" s="142">
        <v>100100</v>
      </c>
      <c r="D7" s="107" t="s">
        <v>131</v>
      </c>
      <c r="E7" s="109"/>
    </row>
    <row r="8" spans="1:5" s="106" customFormat="1" ht="20.25" customHeight="1">
      <c r="A8" s="105" t="s">
        <v>364</v>
      </c>
      <c r="B8" s="138" t="s">
        <v>310</v>
      </c>
      <c r="C8" s="142">
        <v>80300</v>
      </c>
      <c r="D8" s="107" t="s">
        <v>131</v>
      </c>
      <c r="E8" s="109"/>
    </row>
    <row r="9" spans="1:5" s="106" customFormat="1" ht="20.25" customHeight="1">
      <c r="A9" s="105" t="s">
        <v>365</v>
      </c>
      <c r="B9" s="138" t="s">
        <v>311</v>
      </c>
      <c r="C9" s="142">
        <v>132000</v>
      </c>
      <c r="D9" s="86" t="s">
        <v>139</v>
      </c>
      <c r="E9" s="109"/>
    </row>
    <row r="10" spans="1:5" s="106" customFormat="1" ht="20.25" customHeight="1">
      <c r="A10" s="105" t="s">
        <v>366</v>
      </c>
      <c r="B10" s="138" t="s">
        <v>312</v>
      </c>
      <c r="C10" s="142">
        <v>6600</v>
      </c>
      <c r="D10" s="86" t="s">
        <v>140</v>
      </c>
      <c r="E10" s="109"/>
    </row>
    <row r="11" spans="1:4" s="106" customFormat="1" ht="20.25" customHeight="1">
      <c r="A11" s="105" t="s">
        <v>367</v>
      </c>
      <c r="B11" s="138" t="s">
        <v>313</v>
      </c>
      <c r="C11" s="142">
        <v>424600</v>
      </c>
      <c r="D11" s="107" t="s">
        <v>138</v>
      </c>
    </row>
    <row r="12" spans="1:4" s="106" customFormat="1" ht="20.25" customHeight="1">
      <c r="A12" s="105" t="s">
        <v>368</v>
      </c>
      <c r="B12" s="138" t="s">
        <v>314</v>
      </c>
      <c r="C12" s="142">
        <v>27500</v>
      </c>
      <c r="D12" s="107" t="s">
        <v>138</v>
      </c>
    </row>
    <row r="13" spans="1:4" s="106" customFormat="1" ht="20.25" customHeight="1">
      <c r="A13" s="105" t="s">
        <v>369</v>
      </c>
      <c r="B13" s="138" t="s">
        <v>315</v>
      </c>
      <c r="C13" s="142">
        <v>20570</v>
      </c>
      <c r="D13" s="107" t="s">
        <v>138</v>
      </c>
    </row>
    <row r="14" spans="1:4" s="106" customFormat="1" ht="20.25" customHeight="1">
      <c r="A14" s="105" t="s">
        <v>370</v>
      </c>
      <c r="B14" s="138" t="s">
        <v>316</v>
      </c>
      <c r="C14" s="142">
        <v>128700</v>
      </c>
      <c r="D14" s="86" t="s">
        <v>141</v>
      </c>
    </row>
    <row r="15" spans="1:4" s="106" customFormat="1" ht="20.25" customHeight="1">
      <c r="A15" s="105" t="s">
        <v>371</v>
      </c>
      <c r="B15" s="138" t="s">
        <v>317</v>
      </c>
      <c r="C15" s="142">
        <v>93500</v>
      </c>
      <c r="D15" s="107" t="s">
        <v>142</v>
      </c>
    </row>
    <row r="16" spans="1:4" s="106" customFormat="1" ht="20.25" customHeight="1">
      <c r="A16" s="105" t="s">
        <v>372</v>
      </c>
      <c r="B16" s="138" t="s">
        <v>318</v>
      </c>
      <c r="C16" s="142">
        <v>17000</v>
      </c>
      <c r="D16" s="107" t="s">
        <v>129</v>
      </c>
    </row>
    <row r="17" spans="1:4" s="106" customFormat="1" ht="20.25" customHeight="1">
      <c r="A17" s="105" t="s">
        <v>373</v>
      </c>
      <c r="B17" s="138" t="s">
        <v>319</v>
      </c>
      <c r="C17" s="142">
        <v>173800</v>
      </c>
      <c r="D17" s="107" t="s">
        <v>131</v>
      </c>
    </row>
    <row r="18" spans="1:6" s="106" customFormat="1" ht="20.25" customHeight="1">
      <c r="A18" s="105" t="s">
        <v>374</v>
      </c>
      <c r="B18" s="138" t="s">
        <v>320</v>
      </c>
      <c r="C18" s="142">
        <v>25300</v>
      </c>
      <c r="D18" s="107" t="s">
        <v>131</v>
      </c>
      <c r="F18" s="110"/>
    </row>
    <row r="19" spans="1:4" s="106" customFormat="1" ht="20.25" customHeight="1">
      <c r="A19" s="105" t="s">
        <v>375</v>
      </c>
      <c r="B19" s="139" t="s">
        <v>321</v>
      </c>
      <c r="C19" s="142">
        <v>385000</v>
      </c>
      <c r="D19" s="107" t="s">
        <v>143</v>
      </c>
    </row>
    <row r="20" spans="1:4" s="106" customFormat="1" ht="20.25" customHeight="1">
      <c r="A20" s="105" t="s">
        <v>376</v>
      </c>
      <c r="B20" s="139" t="s">
        <v>322</v>
      </c>
      <c r="C20" s="142">
        <v>42900</v>
      </c>
      <c r="D20" s="107" t="s">
        <v>143</v>
      </c>
    </row>
    <row r="21" spans="1:4" s="106" customFormat="1" ht="20.25" customHeight="1">
      <c r="A21" s="105" t="s">
        <v>377</v>
      </c>
      <c r="B21" s="139" t="s">
        <v>323</v>
      </c>
      <c r="C21" s="142">
        <v>412500</v>
      </c>
      <c r="D21" s="107" t="s">
        <v>143</v>
      </c>
    </row>
    <row r="22" spans="1:4" s="106" customFormat="1" ht="20.25" customHeight="1">
      <c r="A22" s="105" t="s">
        <v>378</v>
      </c>
      <c r="B22" s="139" t="s">
        <v>324</v>
      </c>
      <c r="C22" s="142">
        <v>7700</v>
      </c>
      <c r="D22" s="86" t="s">
        <v>144</v>
      </c>
    </row>
    <row r="23" spans="1:4" s="106" customFormat="1" ht="20.25" customHeight="1">
      <c r="A23" s="105" t="s">
        <v>379</v>
      </c>
      <c r="B23" s="139" t="s">
        <v>325</v>
      </c>
      <c r="C23" s="142">
        <v>71500</v>
      </c>
      <c r="D23" s="86" t="s">
        <v>145</v>
      </c>
    </row>
    <row r="24" spans="1:4" s="106" customFormat="1" ht="20.25" customHeight="1">
      <c r="A24" s="105" t="s">
        <v>380</v>
      </c>
      <c r="B24" s="140" t="s">
        <v>326</v>
      </c>
      <c r="C24" s="142">
        <v>57200</v>
      </c>
      <c r="D24" s="86" t="s">
        <v>146</v>
      </c>
    </row>
    <row r="25" spans="1:4" s="106" customFormat="1" ht="20.25" customHeight="1">
      <c r="A25" s="105" t="s">
        <v>381</v>
      </c>
      <c r="B25" s="139" t="s">
        <v>327</v>
      </c>
      <c r="C25" s="142">
        <v>176000</v>
      </c>
      <c r="D25" s="107" t="s">
        <v>145</v>
      </c>
    </row>
    <row r="26" spans="1:4" s="106" customFormat="1" ht="20.25" customHeight="1">
      <c r="A26" s="105" t="s">
        <v>382</v>
      </c>
      <c r="B26" s="139" t="s">
        <v>328</v>
      </c>
      <c r="C26" s="142">
        <v>352000</v>
      </c>
      <c r="D26" s="107" t="s">
        <v>123</v>
      </c>
    </row>
    <row r="27" spans="1:6" s="106" customFormat="1" ht="20.25" customHeight="1">
      <c r="A27" s="105" t="s">
        <v>383</v>
      </c>
      <c r="B27" s="139" t="s">
        <v>329</v>
      </c>
      <c r="C27" s="142">
        <v>176000</v>
      </c>
      <c r="D27" s="107" t="s">
        <v>123</v>
      </c>
      <c r="F27" s="111"/>
    </row>
    <row r="28" spans="1:4" s="106" customFormat="1" ht="20.25" customHeight="1">
      <c r="A28" s="105" t="s">
        <v>384</v>
      </c>
      <c r="B28" s="138" t="s">
        <v>330</v>
      </c>
      <c r="C28" s="142">
        <v>352000</v>
      </c>
      <c r="D28" s="107" t="s">
        <v>123</v>
      </c>
    </row>
    <row r="29" spans="1:4" s="106" customFormat="1" ht="20.25" customHeight="1">
      <c r="A29" s="105" t="s">
        <v>385</v>
      </c>
      <c r="B29" s="138" t="s">
        <v>331</v>
      </c>
      <c r="C29" s="142">
        <v>62700</v>
      </c>
      <c r="D29" s="107" t="s">
        <v>145</v>
      </c>
    </row>
    <row r="30" spans="1:4" s="106" customFormat="1" ht="20.25" customHeight="1">
      <c r="A30" s="105" t="s">
        <v>386</v>
      </c>
      <c r="B30" s="138" t="s">
        <v>332</v>
      </c>
      <c r="C30" s="142">
        <v>95700</v>
      </c>
      <c r="D30" s="107" t="s">
        <v>125</v>
      </c>
    </row>
    <row r="31" spans="1:4" s="106" customFormat="1" ht="20.25" customHeight="1">
      <c r="A31" s="105" t="s">
        <v>387</v>
      </c>
      <c r="B31" s="138" t="s">
        <v>333</v>
      </c>
      <c r="C31" s="142">
        <v>8030</v>
      </c>
      <c r="D31" s="107" t="s">
        <v>143</v>
      </c>
    </row>
    <row r="32" spans="1:4" s="106" customFormat="1" ht="20.25" customHeight="1">
      <c r="A32" s="105" t="s">
        <v>388</v>
      </c>
      <c r="B32" s="138" t="s">
        <v>334</v>
      </c>
      <c r="C32" s="142">
        <v>42350</v>
      </c>
      <c r="D32" s="107" t="s">
        <v>147</v>
      </c>
    </row>
    <row r="33" spans="1:4" s="106" customFormat="1" ht="20.25" customHeight="1">
      <c r="A33" s="105" t="s">
        <v>389</v>
      </c>
      <c r="B33" s="138" t="s">
        <v>335</v>
      </c>
      <c r="C33" s="142">
        <v>330440</v>
      </c>
      <c r="D33" s="107" t="s">
        <v>139</v>
      </c>
    </row>
    <row r="34" spans="1:4" s="106" customFormat="1" ht="20.25" customHeight="1">
      <c r="A34" s="105" t="s">
        <v>390</v>
      </c>
      <c r="B34" s="138" t="s">
        <v>336</v>
      </c>
      <c r="C34" s="142">
        <v>60500</v>
      </c>
      <c r="D34" s="107" t="s">
        <v>123</v>
      </c>
    </row>
    <row r="35" spans="1:4" s="106" customFormat="1" ht="20.25" customHeight="1">
      <c r="A35" s="105" t="s">
        <v>391</v>
      </c>
      <c r="B35" s="138" t="s">
        <v>337</v>
      </c>
      <c r="C35" s="142">
        <v>294800</v>
      </c>
      <c r="D35" s="107" t="s">
        <v>123</v>
      </c>
    </row>
    <row r="36" spans="1:4" s="106" customFormat="1" ht="20.25" customHeight="1">
      <c r="A36" s="105" t="s">
        <v>392</v>
      </c>
      <c r="B36" s="138" t="s">
        <v>338</v>
      </c>
      <c r="C36" s="142">
        <v>247940</v>
      </c>
      <c r="D36" s="107" t="s">
        <v>123</v>
      </c>
    </row>
    <row r="37" spans="1:4" s="106" customFormat="1" ht="20.25" customHeight="1">
      <c r="A37" s="105" t="s">
        <v>393</v>
      </c>
      <c r="B37" s="138" t="s">
        <v>339</v>
      </c>
      <c r="C37" s="142">
        <v>14960</v>
      </c>
      <c r="D37" s="107" t="s">
        <v>123</v>
      </c>
    </row>
    <row r="38" spans="1:4" s="106" customFormat="1" ht="20.25" customHeight="1">
      <c r="A38" s="105" t="s">
        <v>394</v>
      </c>
      <c r="B38" s="138" t="s">
        <v>333</v>
      </c>
      <c r="C38" s="142">
        <v>42900</v>
      </c>
      <c r="D38" s="107" t="s">
        <v>123</v>
      </c>
    </row>
    <row r="39" spans="1:4" s="106" customFormat="1" ht="20.25" customHeight="1">
      <c r="A39" s="105" t="s">
        <v>395</v>
      </c>
      <c r="B39" s="141" t="s">
        <v>340</v>
      </c>
      <c r="C39" s="142">
        <v>495000</v>
      </c>
      <c r="D39" s="107" t="s">
        <v>123</v>
      </c>
    </row>
    <row r="40" spans="1:4" s="106" customFormat="1" ht="20.25" customHeight="1">
      <c r="A40" s="105" t="s">
        <v>396</v>
      </c>
      <c r="B40" s="141" t="s">
        <v>341</v>
      </c>
      <c r="C40" s="142">
        <v>233200</v>
      </c>
      <c r="D40" s="107" t="s">
        <v>148</v>
      </c>
    </row>
    <row r="41" spans="1:4" s="106" customFormat="1" ht="20.25" customHeight="1">
      <c r="A41" s="105" t="s">
        <v>397</v>
      </c>
      <c r="B41" s="138" t="s">
        <v>342</v>
      </c>
      <c r="C41" s="142">
        <v>396000</v>
      </c>
      <c r="D41" s="112" t="s">
        <v>149</v>
      </c>
    </row>
    <row r="42" spans="1:4" s="106" customFormat="1" ht="20.25" customHeight="1">
      <c r="A42" s="105" t="s">
        <v>398</v>
      </c>
      <c r="B42" s="138" t="s">
        <v>343</v>
      </c>
      <c r="C42" s="142">
        <v>233420</v>
      </c>
      <c r="D42" s="107" t="s">
        <v>143</v>
      </c>
    </row>
    <row r="43" spans="1:6" s="106" customFormat="1" ht="20.25" customHeight="1">
      <c r="A43" s="105" t="s">
        <v>399</v>
      </c>
      <c r="B43" s="138" t="s">
        <v>344</v>
      </c>
      <c r="C43" s="142">
        <v>137170</v>
      </c>
      <c r="D43" s="107" t="s">
        <v>150</v>
      </c>
      <c r="F43" s="110"/>
    </row>
    <row r="44" spans="1:4" s="106" customFormat="1" ht="20.25" customHeight="1">
      <c r="A44" s="105" t="s">
        <v>400</v>
      </c>
      <c r="B44" s="138" t="s">
        <v>345</v>
      </c>
      <c r="C44" s="142">
        <v>195800</v>
      </c>
      <c r="D44" s="107" t="s">
        <v>123</v>
      </c>
    </row>
    <row r="45" spans="1:4" s="106" customFormat="1" ht="20.25" customHeight="1">
      <c r="A45" s="105" t="s">
        <v>401</v>
      </c>
      <c r="B45" s="138" t="s">
        <v>346</v>
      </c>
      <c r="C45" s="142">
        <v>41470</v>
      </c>
      <c r="D45" s="107" t="s">
        <v>123</v>
      </c>
    </row>
    <row r="46" spans="1:4" s="106" customFormat="1" ht="20.25" customHeight="1">
      <c r="A46" s="105" t="s">
        <v>402</v>
      </c>
      <c r="B46" s="138" t="s">
        <v>347</v>
      </c>
      <c r="C46" s="142">
        <v>470250</v>
      </c>
      <c r="D46" s="107" t="s">
        <v>123</v>
      </c>
    </row>
    <row r="47" spans="1:4" s="106" customFormat="1" ht="20.25" customHeight="1">
      <c r="A47" s="105" t="s">
        <v>403</v>
      </c>
      <c r="B47" s="138" t="s">
        <v>348</v>
      </c>
      <c r="C47" s="142">
        <v>101750</v>
      </c>
      <c r="D47" s="107" t="s">
        <v>123</v>
      </c>
    </row>
    <row r="48" spans="1:4" s="106" customFormat="1" ht="20.25" customHeight="1">
      <c r="A48" s="105" t="s">
        <v>404</v>
      </c>
      <c r="B48" s="138" t="s">
        <v>349</v>
      </c>
      <c r="C48" s="142">
        <v>374000</v>
      </c>
      <c r="D48" s="107" t="s">
        <v>127</v>
      </c>
    </row>
    <row r="49" spans="1:4" s="106" customFormat="1" ht="20.25" customHeight="1">
      <c r="A49" s="105" t="s">
        <v>405</v>
      </c>
      <c r="B49" s="138" t="s">
        <v>350</v>
      </c>
      <c r="C49" s="142">
        <v>44000</v>
      </c>
      <c r="D49" s="107" t="s">
        <v>123</v>
      </c>
    </row>
    <row r="50" spans="1:4" s="106" customFormat="1" ht="20.25" customHeight="1">
      <c r="A50" s="105" t="s">
        <v>406</v>
      </c>
      <c r="B50" s="138" t="s">
        <v>351</v>
      </c>
      <c r="C50" s="142">
        <v>493900</v>
      </c>
      <c r="D50" s="107" t="s">
        <v>123</v>
      </c>
    </row>
    <row r="51" spans="1:4" s="106" customFormat="1" ht="20.25" customHeight="1">
      <c r="A51" s="105" t="s">
        <v>407</v>
      </c>
      <c r="B51" s="138" t="s">
        <v>352</v>
      </c>
      <c r="C51" s="142">
        <v>127600</v>
      </c>
      <c r="D51" s="107" t="s">
        <v>151</v>
      </c>
    </row>
    <row r="52" spans="1:4" s="106" customFormat="1" ht="20.25" customHeight="1">
      <c r="A52" s="105" t="s">
        <v>408</v>
      </c>
      <c r="B52" s="138" t="s">
        <v>322</v>
      </c>
      <c r="C52" s="142">
        <v>18700</v>
      </c>
      <c r="D52" s="107" t="s">
        <v>152</v>
      </c>
    </row>
    <row r="53" spans="1:5" s="106" customFormat="1" ht="20.25" customHeight="1">
      <c r="A53" s="105" t="s">
        <v>409</v>
      </c>
      <c r="B53" s="138" t="s">
        <v>353</v>
      </c>
      <c r="C53" s="142">
        <v>53900</v>
      </c>
      <c r="D53" s="85" t="s">
        <v>133</v>
      </c>
      <c r="E53" s="113"/>
    </row>
    <row r="54" spans="1:5" s="106" customFormat="1" ht="20.25" customHeight="1">
      <c r="A54" s="105" t="s">
        <v>410</v>
      </c>
      <c r="B54" s="138" t="s">
        <v>354</v>
      </c>
      <c r="C54" s="142">
        <v>151800</v>
      </c>
      <c r="D54" s="85" t="s">
        <v>123</v>
      </c>
      <c r="E54" s="113"/>
    </row>
    <row r="55" spans="1:5" s="106" customFormat="1" ht="20.25" customHeight="1">
      <c r="A55" s="105" t="s">
        <v>411</v>
      </c>
      <c r="B55" s="138" t="s">
        <v>355</v>
      </c>
      <c r="C55" s="142">
        <v>297000</v>
      </c>
      <c r="D55" s="85" t="s">
        <v>123</v>
      </c>
      <c r="E55" s="113"/>
    </row>
    <row r="56" spans="1:4" s="106" customFormat="1" ht="20.25" customHeight="1">
      <c r="A56" s="105" t="s">
        <v>412</v>
      </c>
      <c r="B56" s="138" t="s">
        <v>356</v>
      </c>
      <c r="C56" s="142">
        <v>242000</v>
      </c>
      <c r="D56" s="85" t="s">
        <v>153</v>
      </c>
    </row>
    <row r="57" spans="1:4" s="106" customFormat="1" ht="20.25" customHeight="1">
      <c r="A57" s="105" t="s">
        <v>413</v>
      </c>
      <c r="B57" s="138" t="s">
        <v>357</v>
      </c>
      <c r="C57" s="142">
        <v>121000</v>
      </c>
      <c r="D57" s="85" t="s">
        <v>153</v>
      </c>
    </row>
    <row r="58" spans="1:5" s="106" customFormat="1" ht="20.25" customHeight="1">
      <c r="A58" s="105" t="s">
        <v>414</v>
      </c>
      <c r="B58" s="138" t="s">
        <v>358</v>
      </c>
      <c r="C58" s="142">
        <v>114400</v>
      </c>
      <c r="D58" s="85" t="s">
        <v>154</v>
      </c>
      <c r="E58" s="113"/>
    </row>
    <row r="59" spans="1:3" ht="20.25" customHeight="1" thickBot="1">
      <c r="A59" s="378" t="s">
        <v>136</v>
      </c>
      <c r="B59" s="379"/>
      <c r="C59" s="114">
        <f>SUM(C3:C58)</f>
        <v>10549610</v>
      </c>
    </row>
  </sheetData>
  <sheetProtection/>
  <mergeCells count="1">
    <mergeCell ref="A59:B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7">
      <selection activeCell="G9" sqref="G9"/>
    </sheetView>
  </sheetViews>
  <sheetFormatPr defaultColWidth="9.00390625" defaultRowHeight="13.5"/>
  <cols>
    <col min="1" max="1" width="7.625" style="17" customWidth="1"/>
    <col min="2" max="2" width="58.875" style="17" customWidth="1"/>
    <col min="3" max="3" width="15.875" style="17" customWidth="1"/>
    <col min="4" max="4" width="34.625" style="17" hidden="1" customWidth="1"/>
    <col min="5" max="5" width="8.875" style="17" hidden="1" customWidth="1"/>
    <col min="6" max="15" width="8.75390625" style="17" customWidth="1"/>
    <col min="16" max="16384" width="9.00390625" style="17" customWidth="1"/>
  </cols>
  <sheetData>
    <row r="1" spans="1:4" s="76" customFormat="1" ht="20.25" customHeight="1">
      <c r="A1" s="97"/>
      <c r="B1" s="98" t="s">
        <v>561</v>
      </c>
      <c r="C1" s="115" t="s">
        <v>165</v>
      </c>
      <c r="D1" s="99"/>
    </row>
    <row r="2" spans="1:4" s="104" customFormat="1" ht="34.5" customHeight="1">
      <c r="A2" s="116" t="s">
        <v>118</v>
      </c>
      <c r="B2" s="117" t="s">
        <v>119</v>
      </c>
      <c r="C2" s="118" t="s">
        <v>120</v>
      </c>
      <c r="D2" s="116" t="s">
        <v>121</v>
      </c>
    </row>
    <row r="3" spans="1:5" s="12" customFormat="1" ht="20.25" customHeight="1">
      <c r="A3" s="119" t="s">
        <v>488</v>
      </c>
      <c r="B3" s="147" t="s">
        <v>415</v>
      </c>
      <c r="C3" s="148">
        <v>2125200</v>
      </c>
      <c r="D3" s="120" t="s">
        <v>156</v>
      </c>
      <c r="E3" s="17"/>
    </row>
    <row r="4" spans="1:5" s="12" customFormat="1" ht="20.25" customHeight="1">
      <c r="A4" s="119" t="s">
        <v>489</v>
      </c>
      <c r="B4" s="147" t="s">
        <v>416</v>
      </c>
      <c r="C4" s="148">
        <v>52800</v>
      </c>
      <c r="D4" s="120" t="s">
        <v>157</v>
      </c>
      <c r="E4" s="17"/>
    </row>
    <row r="5" spans="1:5" s="12" customFormat="1" ht="20.25" customHeight="1">
      <c r="A5" s="119" t="s">
        <v>490</v>
      </c>
      <c r="B5" s="147" t="s">
        <v>417</v>
      </c>
      <c r="C5" s="148">
        <v>107800</v>
      </c>
      <c r="D5" s="120" t="s">
        <v>158</v>
      </c>
      <c r="E5" s="17"/>
    </row>
    <row r="6" spans="1:5" s="12" customFormat="1" ht="20.25" customHeight="1">
      <c r="A6" s="119" t="s">
        <v>491</v>
      </c>
      <c r="B6" s="147" t="s">
        <v>418</v>
      </c>
      <c r="C6" s="148">
        <v>70400</v>
      </c>
      <c r="D6" s="120" t="s">
        <v>138</v>
      </c>
      <c r="E6" s="17"/>
    </row>
    <row r="7" spans="1:5" s="12" customFormat="1" ht="20.25" customHeight="1">
      <c r="A7" s="119" t="s">
        <v>492</v>
      </c>
      <c r="B7" s="147" t="s">
        <v>419</v>
      </c>
      <c r="C7" s="148">
        <v>148500</v>
      </c>
      <c r="D7" s="120" t="s">
        <v>157</v>
      </c>
      <c r="E7" s="17"/>
    </row>
    <row r="8" spans="1:5" s="12" customFormat="1" ht="20.25" customHeight="1">
      <c r="A8" s="119" t="s">
        <v>493</v>
      </c>
      <c r="B8" s="147" t="s">
        <v>420</v>
      </c>
      <c r="C8" s="148">
        <v>85800</v>
      </c>
      <c r="D8" s="120" t="s">
        <v>139</v>
      </c>
      <c r="E8" s="17"/>
    </row>
    <row r="9" spans="1:5" s="12" customFormat="1" ht="20.25" customHeight="1">
      <c r="A9" s="119" t="s">
        <v>494</v>
      </c>
      <c r="B9" s="147" t="s">
        <v>421</v>
      </c>
      <c r="C9" s="148">
        <v>163900</v>
      </c>
      <c r="D9" s="120" t="s">
        <v>158</v>
      </c>
      <c r="E9" s="17"/>
    </row>
    <row r="10" spans="1:5" s="12" customFormat="1" ht="20.25" customHeight="1">
      <c r="A10" s="119" t="s">
        <v>495</v>
      </c>
      <c r="B10" s="147" t="s">
        <v>422</v>
      </c>
      <c r="C10" s="148">
        <v>42900</v>
      </c>
      <c r="D10" s="120" t="s">
        <v>157</v>
      </c>
      <c r="E10" s="17"/>
    </row>
    <row r="11" spans="1:5" s="12" customFormat="1" ht="20.25" customHeight="1">
      <c r="A11" s="119" t="s">
        <v>496</v>
      </c>
      <c r="B11" s="147" t="s">
        <v>423</v>
      </c>
      <c r="C11" s="148">
        <v>28600</v>
      </c>
      <c r="D11" s="120" t="s">
        <v>138</v>
      </c>
      <c r="E11" s="17"/>
    </row>
    <row r="12" spans="1:5" s="12" customFormat="1" ht="20.25" customHeight="1">
      <c r="A12" s="119" t="s">
        <v>497</v>
      </c>
      <c r="B12" s="147" t="s">
        <v>424</v>
      </c>
      <c r="C12" s="148">
        <v>33000</v>
      </c>
      <c r="D12" s="120" t="s">
        <v>157</v>
      </c>
      <c r="E12" s="17"/>
    </row>
    <row r="13" spans="1:5" s="12" customFormat="1" ht="20.25" customHeight="1">
      <c r="A13" s="119" t="s">
        <v>498</v>
      </c>
      <c r="B13" s="147" t="s">
        <v>425</v>
      </c>
      <c r="C13" s="148">
        <v>418000</v>
      </c>
      <c r="D13" s="120" t="s">
        <v>139</v>
      </c>
      <c r="E13" s="17"/>
    </row>
    <row r="14" spans="1:5" s="12" customFormat="1" ht="20.25" customHeight="1">
      <c r="A14" s="119" t="s">
        <v>499</v>
      </c>
      <c r="B14" s="147" t="s">
        <v>426</v>
      </c>
      <c r="C14" s="148">
        <v>133100</v>
      </c>
      <c r="D14" s="120" t="s">
        <v>157</v>
      </c>
      <c r="E14" s="17"/>
    </row>
    <row r="15" spans="1:5" s="12" customFormat="1" ht="20.25" customHeight="1">
      <c r="A15" s="119" t="s">
        <v>500</v>
      </c>
      <c r="B15" s="143" t="s">
        <v>427</v>
      </c>
      <c r="C15" s="148">
        <v>59400</v>
      </c>
      <c r="D15" s="120" t="s">
        <v>157</v>
      </c>
      <c r="E15" s="17"/>
    </row>
    <row r="16" spans="1:5" s="12" customFormat="1" ht="20.25" customHeight="1">
      <c r="A16" s="119" t="s">
        <v>501</v>
      </c>
      <c r="B16" s="147" t="s">
        <v>428</v>
      </c>
      <c r="C16" s="148">
        <v>50600</v>
      </c>
      <c r="D16" s="120" t="s">
        <v>139</v>
      </c>
      <c r="E16" s="17"/>
    </row>
    <row r="17" spans="1:5" s="12" customFormat="1" ht="20.25" customHeight="1">
      <c r="A17" s="119" t="s">
        <v>502</v>
      </c>
      <c r="B17" s="147" t="s">
        <v>429</v>
      </c>
      <c r="C17" s="148">
        <v>297000</v>
      </c>
      <c r="D17" s="120" t="s">
        <v>157</v>
      </c>
      <c r="E17" s="17"/>
    </row>
    <row r="18" spans="1:5" s="12" customFormat="1" ht="20.25" customHeight="1">
      <c r="A18" s="119" t="s">
        <v>503</v>
      </c>
      <c r="B18" s="147" t="s">
        <v>430</v>
      </c>
      <c r="C18" s="148">
        <v>294800</v>
      </c>
      <c r="D18" s="120" t="s">
        <v>157</v>
      </c>
      <c r="E18" s="17"/>
    </row>
    <row r="19" spans="1:5" s="12" customFormat="1" ht="20.25" customHeight="1">
      <c r="A19" s="119" t="s">
        <v>504</v>
      </c>
      <c r="B19" s="147" t="s">
        <v>431</v>
      </c>
      <c r="C19" s="148">
        <v>145200</v>
      </c>
      <c r="D19" s="120" t="s">
        <v>157</v>
      </c>
      <c r="E19" s="17"/>
    </row>
    <row r="20" spans="1:5" s="12" customFormat="1" ht="20.25" customHeight="1">
      <c r="A20" s="119" t="s">
        <v>505</v>
      </c>
      <c r="B20" s="147" t="s">
        <v>432</v>
      </c>
      <c r="C20" s="148">
        <v>184800</v>
      </c>
      <c r="D20" s="120" t="s">
        <v>157</v>
      </c>
      <c r="E20" s="17"/>
    </row>
    <row r="21" spans="1:5" s="12" customFormat="1" ht="20.25" customHeight="1">
      <c r="A21" s="119" t="s">
        <v>506</v>
      </c>
      <c r="B21" s="147" t="s">
        <v>433</v>
      </c>
      <c r="C21" s="148">
        <v>163900</v>
      </c>
      <c r="D21" s="120" t="s">
        <v>157</v>
      </c>
      <c r="E21" s="17"/>
    </row>
    <row r="22" spans="1:5" s="12" customFormat="1" ht="20.25" customHeight="1">
      <c r="A22" s="119" t="s">
        <v>507</v>
      </c>
      <c r="B22" s="147" t="s">
        <v>434</v>
      </c>
      <c r="C22" s="148">
        <v>92400</v>
      </c>
      <c r="D22" s="120" t="s">
        <v>157</v>
      </c>
      <c r="E22" s="17"/>
    </row>
    <row r="23" spans="1:5" s="12" customFormat="1" ht="20.25" customHeight="1">
      <c r="A23" s="119" t="s">
        <v>508</v>
      </c>
      <c r="B23" s="147" t="s">
        <v>435</v>
      </c>
      <c r="C23" s="148">
        <v>23100</v>
      </c>
      <c r="D23" s="120" t="s">
        <v>159</v>
      </c>
      <c r="E23" s="17"/>
    </row>
    <row r="24" spans="1:5" s="12" customFormat="1" ht="20.25" customHeight="1">
      <c r="A24" s="119" t="s">
        <v>509</v>
      </c>
      <c r="B24" s="147" t="s">
        <v>436</v>
      </c>
      <c r="C24" s="148">
        <v>53900</v>
      </c>
      <c r="D24" s="120" t="s">
        <v>158</v>
      </c>
      <c r="E24" s="17"/>
    </row>
    <row r="25" spans="1:5" s="12" customFormat="1" ht="20.25" customHeight="1">
      <c r="A25" s="119" t="s">
        <v>510</v>
      </c>
      <c r="B25" s="147" t="s">
        <v>437</v>
      </c>
      <c r="C25" s="148">
        <v>33000</v>
      </c>
      <c r="D25" s="120" t="s">
        <v>143</v>
      </c>
      <c r="E25" s="17"/>
    </row>
    <row r="26" spans="1:5" s="12" customFormat="1" ht="20.25" customHeight="1">
      <c r="A26" s="119" t="s">
        <v>511</v>
      </c>
      <c r="B26" s="147" t="s">
        <v>438</v>
      </c>
      <c r="C26" s="148">
        <v>201300</v>
      </c>
      <c r="D26" s="120" t="s">
        <v>160</v>
      </c>
      <c r="E26" s="17"/>
    </row>
    <row r="27" spans="1:5" s="12" customFormat="1" ht="20.25" customHeight="1">
      <c r="A27" s="119" t="s">
        <v>512</v>
      </c>
      <c r="B27" s="147" t="s">
        <v>439</v>
      </c>
      <c r="C27" s="148">
        <v>341000</v>
      </c>
      <c r="D27" s="120" t="s">
        <v>157</v>
      </c>
      <c r="E27" s="17"/>
    </row>
    <row r="28" spans="1:5" s="12" customFormat="1" ht="20.25" customHeight="1">
      <c r="A28" s="119" t="s">
        <v>513</v>
      </c>
      <c r="B28" s="147" t="s">
        <v>440</v>
      </c>
      <c r="C28" s="148">
        <v>148500</v>
      </c>
      <c r="D28" s="121" t="s">
        <v>157</v>
      </c>
      <c r="E28" s="17"/>
    </row>
    <row r="29" spans="1:5" s="12" customFormat="1" ht="20.25" customHeight="1">
      <c r="A29" s="119" t="s">
        <v>514</v>
      </c>
      <c r="B29" s="147" t="s">
        <v>441</v>
      </c>
      <c r="C29" s="148">
        <v>201300</v>
      </c>
      <c r="D29" s="121" t="s">
        <v>157</v>
      </c>
      <c r="E29" s="17"/>
    </row>
    <row r="30" spans="1:5" s="12" customFormat="1" ht="20.25" customHeight="1">
      <c r="A30" s="119" t="s">
        <v>515</v>
      </c>
      <c r="B30" s="147" t="s">
        <v>442</v>
      </c>
      <c r="C30" s="148">
        <v>341000</v>
      </c>
      <c r="D30" s="121" t="s">
        <v>157</v>
      </c>
      <c r="E30" s="17"/>
    </row>
    <row r="31" spans="1:5" s="12" customFormat="1" ht="20.25" customHeight="1">
      <c r="A31" s="119" t="s">
        <v>516</v>
      </c>
      <c r="B31" s="147" t="s">
        <v>443</v>
      </c>
      <c r="C31" s="148">
        <v>360800</v>
      </c>
      <c r="D31" s="121" t="s">
        <v>161</v>
      </c>
      <c r="E31" s="17"/>
    </row>
    <row r="32" spans="1:5" s="12" customFormat="1" ht="20.25" customHeight="1">
      <c r="A32" s="119" t="s">
        <v>517</v>
      </c>
      <c r="B32" s="147" t="s">
        <v>444</v>
      </c>
      <c r="C32" s="148">
        <v>238700</v>
      </c>
      <c r="D32" s="121" t="s">
        <v>158</v>
      </c>
      <c r="E32" s="17"/>
    </row>
    <row r="33" spans="1:5" s="12" customFormat="1" ht="20.25" customHeight="1">
      <c r="A33" s="119" t="s">
        <v>518</v>
      </c>
      <c r="B33" s="147" t="s">
        <v>445</v>
      </c>
      <c r="C33" s="148">
        <v>7480</v>
      </c>
      <c r="D33" s="121" t="s">
        <v>162</v>
      </c>
      <c r="E33" s="17"/>
    </row>
    <row r="34" spans="1:5" s="12" customFormat="1" ht="20.25" customHeight="1">
      <c r="A34" s="119" t="s">
        <v>519</v>
      </c>
      <c r="B34" s="147" t="s">
        <v>446</v>
      </c>
      <c r="C34" s="148">
        <v>291500</v>
      </c>
      <c r="D34" s="121" t="s">
        <v>157</v>
      </c>
      <c r="E34" s="17"/>
    </row>
    <row r="35" spans="1:5" s="12" customFormat="1" ht="20.25" customHeight="1">
      <c r="A35" s="119" t="s">
        <v>520</v>
      </c>
      <c r="B35" s="147" t="s">
        <v>447</v>
      </c>
      <c r="C35" s="148">
        <v>16500</v>
      </c>
      <c r="D35" s="121" t="s">
        <v>157</v>
      </c>
      <c r="E35" s="17"/>
    </row>
    <row r="36" spans="1:5" s="12" customFormat="1" ht="20.25" customHeight="1">
      <c r="A36" s="119" t="s">
        <v>521</v>
      </c>
      <c r="B36" s="147" t="s">
        <v>448</v>
      </c>
      <c r="C36" s="148">
        <v>33000</v>
      </c>
      <c r="D36" s="121" t="s">
        <v>157</v>
      </c>
      <c r="E36" s="17"/>
    </row>
    <row r="37" spans="1:5" s="12" customFormat="1" ht="20.25" customHeight="1">
      <c r="A37" s="119" t="s">
        <v>522</v>
      </c>
      <c r="B37" s="147" t="s">
        <v>449</v>
      </c>
      <c r="C37" s="148">
        <v>96250</v>
      </c>
      <c r="D37" s="121" t="s">
        <v>163</v>
      </c>
      <c r="E37" s="17"/>
    </row>
    <row r="38" spans="1:5" s="12" customFormat="1" ht="20.25" customHeight="1">
      <c r="A38" s="119" t="s">
        <v>523</v>
      </c>
      <c r="B38" s="147" t="s">
        <v>450</v>
      </c>
      <c r="C38" s="148">
        <v>128700</v>
      </c>
      <c r="D38" s="121" t="s">
        <v>152</v>
      </c>
      <c r="E38" s="17"/>
    </row>
    <row r="39" spans="1:5" s="12" customFormat="1" ht="20.25" customHeight="1">
      <c r="A39" s="119" t="s">
        <v>524</v>
      </c>
      <c r="B39" s="147" t="s">
        <v>451</v>
      </c>
      <c r="C39" s="148">
        <v>162800</v>
      </c>
      <c r="D39" s="121" t="s">
        <v>157</v>
      </c>
      <c r="E39" s="17"/>
    </row>
    <row r="40" spans="1:5" s="12" customFormat="1" ht="20.25" customHeight="1">
      <c r="A40" s="119" t="s">
        <v>525</v>
      </c>
      <c r="B40" s="147" t="s">
        <v>452</v>
      </c>
      <c r="C40" s="148">
        <v>38500</v>
      </c>
      <c r="D40" s="121" t="s">
        <v>157</v>
      </c>
      <c r="E40" s="17"/>
    </row>
    <row r="41" spans="1:5" s="12" customFormat="1" ht="20.25" customHeight="1">
      <c r="A41" s="119" t="s">
        <v>526</v>
      </c>
      <c r="B41" s="147" t="s">
        <v>453</v>
      </c>
      <c r="C41" s="148">
        <v>26400</v>
      </c>
      <c r="D41" s="121" t="s">
        <v>157</v>
      </c>
      <c r="E41" s="17"/>
    </row>
    <row r="42" spans="1:5" s="12" customFormat="1" ht="20.25" customHeight="1">
      <c r="A42" s="119" t="s">
        <v>527</v>
      </c>
      <c r="B42" s="147" t="s">
        <v>454</v>
      </c>
      <c r="C42" s="148">
        <v>28600</v>
      </c>
      <c r="D42" s="121" t="s">
        <v>157</v>
      </c>
      <c r="E42" s="17"/>
    </row>
    <row r="43" spans="1:5" s="12" customFormat="1" ht="20.25" customHeight="1">
      <c r="A43" s="119" t="s">
        <v>528</v>
      </c>
      <c r="B43" s="147" t="s">
        <v>455</v>
      </c>
      <c r="C43" s="148">
        <v>257840</v>
      </c>
      <c r="D43" s="121" t="s">
        <v>164</v>
      </c>
      <c r="E43" s="17"/>
    </row>
    <row r="44" spans="1:5" s="12" customFormat="1" ht="20.25" customHeight="1">
      <c r="A44" s="119" t="s">
        <v>529</v>
      </c>
      <c r="B44" s="147" t="s">
        <v>456</v>
      </c>
      <c r="C44" s="148">
        <v>8030</v>
      </c>
      <c r="D44" s="121" t="s">
        <v>157</v>
      </c>
      <c r="E44" s="17"/>
    </row>
    <row r="45" spans="1:5" s="12" customFormat="1" ht="20.25" customHeight="1">
      <c r="A45" s="119" t="s">
        <v>530</v>
      </c>
      <c r="B45" s="147" t="s">
        <v>457</v>
      </c>
      <c r="C45" s="148">
        <v>90860</v>
      </c>
      <c r="D45" s="121" t="s">
        <v>157</v>
      </c>
      <c r="E45" s="17"/>
    </row>
    <row r="46" spans="1:5" s="12" customFormat="1" ht="20.25" customHeight="1">
      <c r="A46" s="119" t="s">
        <v>531</v>
      </c>
      <c r="B46" s="147" t="s">
        <v>458</v>
      </c>
      <c r="C46" s="148">
        <v>36300</v>
      </c>
      <c r="D46" s="121" t="s">
        <v>157</v>
      </c>
      <c r="E46" s="17"/>
    </row>
    <row r="47" spans="1:5" s="12" customFormat="1" ht="20.25" customHeight="1">
      <c r="A47" s="119" t="s">
        <v>532</v>
      </c>
      <c r="B47" s="147" t="s">
        <v>459</v>
      </c>
      <c r="C47" s="148">
        <v>15730</v>
      </c>
      <c r="D47" s="121" t="s">
        <v>157</v>
      </c>
      <c r="E47" s="17"/>
    </row>
    <row r="48" spans="1:5" s="12" customFormat="1" ht="20.25" customHeight="1">
      <c r="A48" s="119" t="s">
        <v>533</v>
      </c>
      <c r="B48" s="147" t="s">
        <v>460</v>
      </c>
      <c r="C48" s="148">
        <v>55000</v>
      </c>
      <c r="D48" s="121" t="s">
        <v>157</v>
      </c>
      <c r="E48" s="17"/>
    </row>
    <row r="49" spans="1:5" s="12" customFormat="1" ht="20.25" customHeight="1">
      <c r="A49" s="119" t="s">
        <v>534</v>
      </c>
      <c r="B49" s="147" t="s">
        <v>461</v>
      </c>
      <c r="C49" s="148">
        <v>12100</v>
      </c>
      <c r="D49" s="121" t="s">
        <v>157</v>
      </c>
      <c r="E49" s="17"/>
    </row>
    <row r="50" spans="1:5" s="12" customFormat="1" ht="20.25" customHeight="1">
      <c r="A50" s="119" t="s">
        <v>535</v>
      </c>
      <c r="B50" s="147" t="s">
        <v>462</v>
      </c>
      <c r="C50" s="148">
        <v>319000</v>
      </c>
      <c r="D50" s="121" t="s">
        <v>157</v>
      </c>
      <c r="E50" s="17"/>
    </row>
    <row r="51" spans="1:5" s="12" customFormat="1" ht="20.25" customHeight="1">
      <c r="A51" s="119" t="s">
        <v>536</v>
      </c>
      <c r="B51" s="147" t="s">
        <v>463</v>
      </c>
      <c r="C51" s="148">
        <v>22000</v>
      </c>
      <c r="D51" s="121" t="s">
        <v>157</v>
      </c>
      <c r="E51" s="17"/>
    </row>
    <row r="52" spans="1:5" s="12" customFormat="1" ht="20.25" customHeight="1">
      <c r="A52" s="119" t="s">
        <v>537</v>
      </c>
      <c r="B52" s="147" t="s">
        <v>464</v>
      </c>
      <c r="C52" s="148">
        <v>8800</v>
      </c>
      <c r="D52" s="121" t="s">
        <v>157</v>
      </c>
      <c r="E52" s="17"/>
    </row>
    <row r="53" spans="1:5" s="12" customFormat="1" ht="20.25" customHeight="1">
      <c r="A53" s="119" t="s">
        <v>538</v>
      </c>
      <c r="B53" s="147" t="s">
        <v>465</v>
      </c>
      <c r="C53" s="148">
        <v>11880</v>
      </c>
      <c r="D53" s="121" t="s">
        <v>157</v>
      </c>
      <c r="E53" s="17"/>
    </row>
    <row r="54" spans="1:5" s="12" customFormat="1" ht="20.25" customHeight="1">
      <c r="A54" s="119" t="s">
        <v>539</v>
      </c>
      <c r="B54" s="147" t="s">
        <v>466</v>
      </c>
      <c r="C54" s="148">
        <v>10120</v>
      </c>
      <c r="D54" s="121" t="s">
        <v>157</v>
      </c>
      <c r="E54" s="17"/>
    </row>
    <row r="55" spans="1:5" s="12" customFormat="1" ht="20.25" customHeight="1">
      <c r="A55" s="119" t="s">
        <v>540</v>
      </c>
      <c r="B55" s="147" t="s">
        <v>467</v>
      </c>
      <c r="C55" s="148">
        <v>183700</v>
      </c>
      <c r="D55" s="121" t="s">
        <v>157</v>
      </c>
      <c r="E55" s="17"/>
    </row>
    <row r="56" spans="1:5" s="12" customFormat="1" ht="20.25" customHeight="1">
      <c r="A56" s="119" t="s">
        <v>541</v>
      </c>
      <c r="B56" s="147" t="s">
        <v>468</v>
      </c>
      <c r="C56" s="148">
        <v>25300</v>
      </c>
      <c r="D56" s="121" t="s">
        <v>158</v>
      </c>
      <c r="E56" s="17"/>
    </row>
    <row r="57" spans="1:5" s="12" customFormat="1" ht="20.25" customHeight="1">
      <c r="A57" s="119" t="s">
        <v>542</v>
      </c>
      <c r="B57" s="147" t="s">
        <v>469</v>
      </c>
      <c r="C57" s="148">
        <v>74800</v>
      </c>
      <c r="D57" s="121" t="s">
        <v>163</v>
      </c>
      <c r="E57" s="17"/>
    </row>
    <row r="58" spans="1:5" s="12" customFormat="1" ht="20.25" customHeight="1">
      <c r="A58" s="119" t="s">
        <v>543</v>
      </c>
      <c r="B58" s="147" t="s">
        <v>470</v>
      </c>
      <c r="C58" s="148">
        <v>110000</v>
      </c>
      <c r="D58" s="121" t="s">
        <v>138</v>
      </c>
      <c r="E58" s="17"/>
    </row>
    <row r="59" spans="1:5" s="12" customFormat="1" ht="20.25" customHeight="1">
      <c r="A59" s="119" t="s">
        <v>544</v>
      </c>
      <c r="B59" s="147" t="s">
        <v>471</v>
      </c>
      <c r="C59" s="148">
        <v>407000</v>
      </c>
      <c r="D59" s="121" t="s">
        <v>138</v>
      </c>
      <c r="E59" s="17"/>
    </row>
    <row r="60" spans="1:5" s="12" customFormat="1" ht="20.25" customHeight="1">
      <c r="A60" s="119" t="s">
        <v>545</v>
      </c>
      <c r="B60" s="147" t="s">
        <v>472</v>
      </c>
      <c r="C60" s="148">
        <v>55374</v>
      </c>
      <c r="D60" s="121" t="s">
        <v>138</v>
      </c>
      <c r="E60" s="17"/>
    </row>
    <row r="61" spans="1:5" s="12" customFormat="1" ht="20.25" customHeight="1">
      <c r="A61" s="119" t="s">
        <v>546</v>
      </c>
      <c r="B61" s="147" t="s">
        <v>473</v>
      </c>
      <c r="C61" s="148">
        <v>103950</v>
      </c>
      <c r="D61" s="121" t="s">
        <v>138</v>
      </c>
      <c r="E61" s="17"/>
    </row>
    <row r="62" spans="1:5" s="12" customFormat="1" ht="20.25" customHeight="1">
      <c r="A62" s="119" t="s">
        <v>547</v>
      </c>
      <c r="B62" s="147" t="s">
        <v>474</v>
      </c>
      <c r="C62" s="148">
        <v>440000</v>
      </c>
      <c r="D62" s="121" t="s">
        <v>138</v>
      </c>
      <c r="E62" s="17"/>
    </row>
    <row r="63" spans="1:5" s="12" customFormat="1" ht="20.25" customHeight="1">
      <c r="A63" s="119" t="s">
        <v>548</v>
      </c>
      <c r="B63" s="147" t="s">
        <v>475</v>
      </c>
      <c r="C63" s="148">
        <v>185900</v>
      </c>
      <c r="D63" s="121" t="s">
        <v>139</v>
      </c>
      <c r="E63" s="17"/>
    </row>
    <row r="64" spans="1:3" ht="20.25" customHeight="1">
      <c r="A64" s="119" t="s">
        <v>549</v>
      </c>
      <c r="B64" s="147" t="s">
        <v>476</v>
      </c>
      <c r="C64" s="148">
        <v>44000</v>
      </c>
    </row>
    <row r="65" spans="1:3" ht="20.25" customHeight="1">
      <c r="A65" s="119" t="s">
        <v>550</v>
      </c>
      <c r="B65" s="147" t="s">
        <v>477</v>
      </c>
      <c r="C65" s="148">
        <v>55000</v>
      </c>
    </row>
    <row r="66" spans="1:3" ht="20.25" customHeight="1">
      <c r="A66" s="119" t="s">
        <v>551</v>
      </c>
      <c r="B66" s="147" t="s">
        <v>478</v>
      </c>
      <c r="C66" s="148">
        <v>207900</v>
      </c>
    </row>
    <row r="67" spans="1:3" ht="20.25" customHeight="1">
      <c r="A67" s="119" t="s">
        <v>552</v>
      </c>
      <c r="B67" s="147" t="s">
        <v>479</v>
      </c>
      <c r="C67" s="148">
        <v>138600</v>
      </c>
    </row>
    <row r="68" spans="1:3" ht="20.25" customHeight="1">
      <c r="A68" s="119" t="s">
        <v>553</v>
      </c>
      <c r="B68" s="147" t="s">
        <v>480</v>
      </c>
      <c r="C68" s="148">
        <v>24200</v>
      </c>
    </row>
    <row r="69" spans="1:3" ht="20.25" customHeight="1">
      <c r="A69" s="119" t="s">
        <v>554</v>
      </c>
      <c r="B69" s="147" t="s">
        <v>481</v>
      </c>
      <c r="C69" s="148">
        <v>203500</v>
      </c>
    </row>
    <row r="70" spans="1:3" ht="20.25" customHeight="1">
      <c r="A70" s="119" t="s">
        <v>555</v>
      </c>
      <c r="B70" s="147" t="s">
        <v>482</v>
      </c>
      <c r="C70" s="148">
        <v>51806</v>
      </c>
    </row>
    <row r="71" spans="1:3" ht="20.25" customHeight="1">
      <c r="A71" s="119" t="s">
        <v>556</v>
      </c>
      <c r="B71" s="147" t="s">
        <v>483</v>
      </c>
      <c r="C71" s="148">
        <v>10560</v>
      </c>
    </row>
    <row r="72" spans="1:3" ht="20.25" customHeight="1">
      <c r="A72" s="119" t="s">
        <v>557</v>
      </c>
      <c r="B72" s="147" t="s">
        <v>484</v>
      </c>
      <c r="C72" s="148">
        <v>188100</v>
      </c>
    </row>
    <row r="73" spans="1:3" ht="20.25" customHeight="1">
      <c r="A73" s="119" t="s">
        <v>558</v>
      </c>
      <c r="B73" s="147" t="s">
        <v>485</v>
      </c>
      <c r="C73" s="148">
        <v>201300</v>
      </c>
    </row>
    <row r="74" spans="1:3" ht="20.25" customHeight="1">
      <c r="A74" s="119" t="s">
        <v>559</v>
      </c>
      <c r="B74" s="147" t="s">
        <v>486</v>
      </c>
      <c r="C74" s="148">
        <v>33000</v>
      </c>
    </row>
    <row r="75" spans="1:3" ht="20.25" customHeight="1" thickBot="1">
      <c r="A75" s="144" t="s">
        <v>560</v>
      </c>
      <c r="B75" s="149" t="s">
        <v>487</v>
      </c>
      <c r="C75" s="150">
        <v>3080</v>
      </c>
    </row>
    <row r="76" spans="1:3" ht="20.25" customHeight="1" thickBot="1">
      <c r="A76" s="145" t="s">
        <v>136</v>
      </c>
      <c r="B76" s="146"/>
      <c r="C76" s="151">
        <f>SUM(C3:C75)</f>
        <v>11065160</v>
      </c>
    </row>
    <row r="150" ht="14.25" thickBot="1">
      <c r="C150" s="114">
        <f>SUM(C2:C76)</f>
        <v>22130320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8.25390625" style="238" bestFit="1" customWidth="1"/>
    <col min="2" max="2" width="19.625" style="238" bestFit="1" customWidth="1"/>
    <col min="3" max="3" width="65.75390625" style="238" customWidth="1"/>
    <col min="4" max="4" width="11.50390625" style="239" bestFit="1" customWidth="1"/>
    <col min="5" max="16384" width="9.00390625" style="238" customWidth="1"/>
  </cols>
  <sheetData>
    <row r="1" spans="2:4" ht="27.75" customHeight="1" thickBot="1">
      <c r="B1" s="380" t="s">
        <v>596</v>
      </c>
      <c r="C1" s="380"/>
      <c r="D1" s="239" t="s">
        <v>597</v>
      </c>
    </row>
    <row r="2" spans="1:4" ht="39.75" customHeight="1" thickBot="1">
      <c r="A2" s="241" t="s">
        <v>166</v>
      </c>
      <c r="B2" s="242" t="s">
        <v>167</v>
      </c>
      <c r="C2" s="242" t="s">
        <v>168</v>
      </c>
      <c r="D2" s="243" t="s">
        <v>594</v>
      </c>
    </row>
    <row r="3" spans="1:4" s="126" customFormat="1" ht="30" customHeight="1">
      <c r="A3" s="122">
        <v>1</v>
      </c>
      <c r="B3" s="123" t="s">
        <v>169</v>
      </c>
      <c r="C3" s="244" t="s">
        <v>587</v>
      </c>
      <c r="D3" s="245">
        <v>250000</v>
      </c>
    </row>
    <row r="4" spans="1:4" s="126" customFormat="1" ht="30" customHeight="1">
      <c r="A4" s="124">
        <v>2</v>
      </c>
      <c r="B4" s="125" t="s">
        <v>169</v>
      </c>
      <c r="C4" s="246" t="s">
        <v>588</v>
      </c>
      <c r="D4" s="247">
        <v>300000</v>
      </c>
    </row>
    <row r="5" spans="1:4" s="126" customFormat="1" ht="30" customHeight="1">
      <c r="A5" s="124">
        <v>3</v>
      </c>
      <c r="B5" s="125" t="s">
        <v>169</v>
      </c>
      <c r="C5" s="246" t="s">
        <v>589</v>
      </c>
      <c r="D5" s="247">
        <v>250000</v>
      </c>
    </row>
    <row r="6" spans="1:4" s="126" customFormat="1" ht="30" customHeight="1">
      <c r="A6" s="124">
        <v>4</v>
      </c>
      <c r="B6" s="125" t="s">
        <v>169</v>
      </c>
      <c r="C6" s="246" t="s">
        <v>590</v>
      </c>
      <c r="D6" s="247">
        <v>250000</v>
      </c>
    </row>
    <row r="7" spans="1:4" s="126" customFormat="1" ht="30" customHeight="1">
      <c r="A7" s="124">
        <v>5</v>
      </c>
      <c r="B7" s="125" t="s">
        <v>169</v>
      </c>
      <c r="C7" s="246" t="s">
        <v>591</v>
      </c>
      <c r="D7" s="247">
        <v>250000</v>
      </c>
    </row>
    <row r="8" spans="1:4" s="126" customFormat="1" ht="30" customHeight="1">
      <c r="A8" s="124">
        <v>6</v>
      </c>
      <c r="B8" s="125" t="s">
        <v>169</v>
      </c>
      <c r="C8" s="246" t="s">
        <v>592</v>
      </c>
      <c r="D8" s="247">
        <v>300000</v>
      </c>
    </row>
    <row r="9" spans="1:4" s="126" customFormat="1" ht="30" customHeight="1">
      <c r="A9" s="248">
        <v>7</v>
      </c>
      <c r="B9" s="249" t="s">
        <v>169</v>
      </c>
      <c r="C9" s="250" t="s">
        <v>593</v>
      </c>
      <c r="D9" s="251">
        <v>250000</v>
      </c>
    </row>
    <row r="10" spans="1:4" ht="30" customHeight="1">
      <c r="A10" s="127"/>
      <c r="B10" s="128"/>
      <c r="C10" s="128" t="s">
        <v>170</v>
      </c>
      <c r="D10" s="133">
        <f>SUM(D3:D9)</f>
        <v>1850000</v>
      </c>
    </row>
    <row r="11" spans="1:4" ht="30" customHeight="1">
      <c r="A11" s="127"/>
      <c r="B11" s="128"/>
      <c r="C11" s="128" t="s">
        <v>595</v>
      </c>
      <c r="D11" s="133">
        <f>D10*0.1</f>
        <v>185000</v>
      </c>
    </row>
    <row r="12" spans="1:4" ht="30" customHeight="1" thickBot="1">
      <c r="A12" s="129"/>
      <c r="B12" s="130"/>
      <c r="C12" s="130" t="s">
        <v>100</v>
      </c>
      <c r="D12" s="134">
        <f>D10+D11</f>
        <v>2035000</v>
      </c>
    </row>
    <row r="13" spans="1:3" ht="30" customHeight="1">
      <c r="A13" s="132"/>
      <c r="B13" s="132"/>
      <c r="C13" s="132"/>
    </row>
    <row r="14" spans="1:3" ht="30" customHeight="1">
      <c r="A14" s="131"/>
      <c r="B14" s="131"/>
      <c r="C14" s="131"/>
    </row>
    <row r="15" spans="1:3" ht="30" customHeight="1">
      <c r="A15" s="131"/>
      <c r="B15" s="131"/>
      <c r="C15" s="131"/>
    </row>
    <row r="16" spans="1:3" ht="18" customHeight="1">
      <c r="A16" s="132"/>
      <c r="B16" s="132"/>
      <c r="C16" s="132"/>
    </row>
    <row r="17" spans="1:3" ht="18" customHeight="1">
      <c r="A17" s="132"/>
      <c r="B17" s="132"/>
      <c r="C17" s="132"/>
    </row>
    <row r="18" spans="1:4" ht="18" customHeight="1">
      <c r="A18" s="132"/>
      <c r="B18" s="132"/>
      <c r="C18" s="132"/>
      <c r="D18" s="240"/>
    </row>
    <row r="19" ht="18" customHeight="1">
      <c r="D19" s="240"/>
    </row>
    <row r="20" ht="18" customHeight="1">
      <c r="D20" s="240"/>
    </row>
    <row r="21" spans="1:4" s="132" customFormat="1" ht="18" customHeight="1">
      <c r="A21" s="238"/>
      <c r="B21" s="238"/>
      <c r="C21" s="238"/>
      <c r="D21" s="240"/>
    </row>
    <row r="22" spans="1:4" s="132" customFormat="1" ht="18" customHeight="1">
      <c r="A22" s="238"/>
      <c r="B22" s="238"/>
      <c r="C22" s="238"/>
      <c r="D22" s="240"/>
    </row>
    <row r="23" spans="1:4" s="132" customFormat="1" ht="18" customHeight="1">
      <c r="A23" s="238"/>
      <c r="B23" s="238"/>
      <c r="C23" s="238"/>
      <c r="D23" s="240"/>
    </row>
    <row r="24" spans="1:4" s="132" customFormat="1" ht="18" customHeight="1">
      <c r="A24" s="238"/>
      <c r="B24" s="238"/>
      <c r="C24" s="238"/>
      <c r="D24" s="240"/>
    </row>
    <row r="25" spans="1:4" s="132" customFormat="1" ht="18" customHeight="1">
      <c r="A25" s="238"/>
      <c r="B25" s="238"/>
      <c r="C25" s="238"/>
      <c r="D25" s="240"/>
    </row>
    <row r="26" spans="1:4" s="132" customFormat="1" ht="18" customHeight="1">
      <c r="A26" s="238"/>
      <c r="B26" s="238"/>
      <c r="C26" s="238"/>
      <c r="D26" s="240"/>
    </row>
    <row r="27" spans="1:4" s="132" customFormat="1" ht="18" customHeight="1">
      <c r="A27" s="238"/>
      <c r="B27" s="238"/>
      <c r="C27" s="238"/>
      <c r="D27" s="239"/>
    </row>
    <row r="28" spans="1:4" s="132" customFormat="1" ht="18" customHeight="1">
      <c r="A28" s="238"/>
      <c r="B28" s="238"/>
      <c r="C28" s="238"/>
      <c r="D28" s="239"/>
    </row>
    <row r="29" spans="1:4" s="132" customFormat="1" ht="18" customHeight="1">
      <c r="A29" s="238"/>
      <c r="B29" s="238"/>
      <c r="C29" s="238"/>
      <c r="D29" s="239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2023-06-13T23:47:23Z</dcterms:created>
  <dcterms:modified xsi:type="dcterms:W3CDTF">2023-06-19T23:49:05Z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