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住宅用" sheetId="1" r:id="rId1"/>
    <sheet name="住宅用（記入例） " sheetId="2" r:id="rId2"/>
    <sheet name="事業用" sheetId="3" r:id="rId3"/>
    <sheet name="事業用（記入例）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<sst xmlns="http://schemas.openxmlformats.org/spreadsheetml/2006/main" count="583" uniqueCount="153">
  <si>
    <t>容器数</t>
  </si>
  <si>
    <t>廃棄物</t>
  </si>
  <si>
    <t>必要個数</t>
  </si>
  <si>
    <t>可   燃</t>
  </si>
  <si>
    <t>〔</t>
  </si>
  <si>
    <r>
      <t>〕日　</t>
    </r>
    <r>
      <rPr>
        <sz val="8"/>
        <rFont val="ＭＳ Ｐ明朝"/>
        <family val="1"/>
      </rPr>
      <t>÷　</t>
    </r>
    <r>
      <rPr>
        <sz val="11"/>
        <rFont val="ＭＳ Ｐ明朝"/>
        <family val="1"/>
      </rPr>
      <t>〔</t>
    </r>
  </si>
  <si>
    <t>〕㎏ ＝</t>
  </si>
  <si>
    <t>①</t>
  </si>
  <si>
    <t>不　燃</t>
  </si>
  <si>
    <t>②</t>
  </si>
  <si>
    <t>③-1</t>
  </si>
  <si>
    <t>③-2</t>
  </si>
  <si>
    <t>③-3</t>
  </si>
  <si>
    <t>　　【算定上の注意】</t>
  </si>
  <si>
    <t>１　人員は総人員を記入する。</t>
  </si>
  <si>
    <t>保管場所面積</t>
  </si>
  <si>
    <t>①ポリ容器</t>
  </si>
  <si>
    <t>容器の直径又は縦  〔</t>
  </si>
  <si>
    <t xml:space="preserve"> 〕ｍ×容器の直径又は横〔</t>
  </si>
  <si>
    <t xml:space="preserve"> 〕ｍ×容器数〔</t>
  </si>
  <si>
    <t xml:space="preserve"> 〕個　÷　〔</t>
  </si>
  <si>
    <t>㎡</t>
  </si>
  <si>
    <t>②反転ｺﾝﾃﾅﾎﾞｯｸｽ</t>
  </si>
  <si>
    <t>③資源用ｺﾝﾃﾅ容器</t>
  </si>
  <si>
    <t>段数</t>
  </si>
  <si>
    <t>Ｃ</t>
  </si>
  <si>
    <t>ｽﾍﾟｰｽ</t>
  </si>
  <si>
    <t>容器数〔</t>
  </si>
  <si>
    <t>〕個数　÷</t>
  </si>
  <si>
    <t>必要面積</t>
  </si>
  <si>
    <t>２ 洗浄排水設備面積</t>
  </si>
  <si>
    <t>３ 作業上必要面積</t>
  </si>
  <si>
    <t>合計(１～３)</t>
  </si>
  <si>
    <t>１　保管場所面積の算定の中の容器数は、ポリ容器で棚により２段にする場合で必要個数が奇数のときは、１つ加えた数を用いる｡</t>
  </si>
  <si>
    <t>２　資源用コンテナ容器は、４段重ねまでとする。資源用コンテナ容器を置くスペースは、Ｃを切り上げる。</t>
  </si>
  <si>
    <t>３　合計（１～３）は、小数点第２位を四捨五入する。</t>
  </si>
  <si>
    <t>用  途</t>
  </si>
  <si>
    <t xml:space="preserve">    床面積  </t>
  </si>
  <si>
    <t xml:space="preserve">   ×</t>
  </si>
  <si>
    <t>÷ 容器容量 ＝  Ａ</t>
  </si>
  <si>
    <r>
      <t>〕㎡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>〔</t>
    </r>
  </si>
  <si>
    <r>
      <t xml:space="preserve">〕㎏    </t>
    </r>
    <r>
      <rPr>
        <sz val="8"/>
        <rFont val="ＭＳ Ｐ明朝"/>
        <family val="1"/>
      </rPr>
      <t xml:space="preserve">× </t>
    </r>
    <r>
      <rPr>
        <sz val="11"/>
        <rFont val="ＭＳ Ｐ明朝"/>
        <family val="1"/>
      </rPr>
      <t xml:space="preserve"> 0.75  </t>
    </r>
    <r>
      <rPr>
        <sz val="8"/>
        <rFont val="ＭＳ Ｐ明朝"/>
        <family val="1"/>
      </rPr>
      <t xml:space="preserve">×  </t>
    </r>
    <r>
      <rPr>
        <sz val="11"/>
        <rFont val="ＭＳ Ｐ明朝"/>
        <family val="1"/>
      </rPr>
      <t xml:space="preserve">  〔</t>
    </r>
  </si>
  <si>
    <t>不   燃</t>
  </si>
  <si>
    <r>
      <t xml:space="preserve">〕㎏    </t>
    </r>
    <r>
      <rPr>
        <sz val="8"/>
        <rFont val="ＭＳ Ｐ明朝"/>
        <family val="1"/>
      </rPr>
      <t xml:space="preserve">× </t>
    </r>
    <r>
      <rPr>
        <sz val="11"/>
        <rFont val="ＭＳ Ｐ明朝"/>
        <family val="1"/>
      </rPr>
      <t xml:space="preserve"> 0.25  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 xml:space="preserve">   〔</t>
    </r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</si>
  <si>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</si>
  <si>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</si>
  <si>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</si>
  <si>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</si>
  <si>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</si>
  <si>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</si>
  <si>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</si>
  <si>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</si>
  <si>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</si>
  <si>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</si>
  <si>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１ 計算は、用途別に実施し必要個数を算定する</t>
  </si>
  <si>
    <t>３ 収集間隔は実態により記入する。</t>
  </si>
  <si>
    <r>
      <t>４ 容器１個当りの容量（ポリ容器６０㍑）は原則として可燃１５㎏、不燃１５㎏とする。ただし、反転ｺﾝﾃﾅﾎﾞｯｸｽ容器（０．７ｍ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）は１７５㎏とする。</t>
    </r>
  </si>
  <si>
    <t>５ 事業系の用途が複数の場合で、ごみの分別状況が同じ場合には、合算して算出することができる。</t>
  </si>
  <si>
    <t>容器の縦　　　　　　　〔</t>
  </si>
  <si>
    <t xml:space="preserve"> 〕ｍ×容器の横</t>
  </si>
  <si>
    <t xml:space="preserve">    〔</t>
  </si>
  <si>
    <t xml:space="preserve"> 〕個</t>
  </si>
  <si>
    <t>２　合計（１～３）は、小数点第２位を四捨五入する。</t>
  </si>
  <si>
    <r>
      <t>排出基準 ×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可燃・不燃等の割合 × 収集間隔</t>
    </r>
  </si>
  <si>
    <t>（下記注意</t>
  </si>
  <si>
    <t>〕段＝</t>
  </si>
  <si>
    <t>　　廃棄物保管場所の必要面積（①または②）</t>
  </si>
  <si>
    <t>④回収資源保管場所の必要面積</t>
  </si>
  <si>
    <t>　居住予定人員（　　　　　　　名）</t>
  </si>
  <si>
    <t>容器保管場所の合計（ 〔①または②〕＋〔③または④〕 ）</t>
  </si>
  <si>
    <t>可燃
不燃</t>
  </si>
  <si>
    <t>資源</t>
  </si>
  <si>
    <t>２　収集間隔は、原則として可燃３日・不燃13日・資源６日とする。</t>
  </si>
  <si>
    <t>㎡</t>
  </si>
  <si>
    <t>４ 参照）</t>
  </si>
  <si>
    <t>　　資源保管場所の必要面積（③または④）</t>
  </si>
  <si>
    <t>　　資源保管場所の必要面積（③の合計）</t>
  </si>
  <si>
    <t>可燃･不燃</t>
  </si>
  <si>
    <t>紙類</t>
  </si>
  <si>
    <t>びん</t>
  </si>
  <si>
    <t>ﾍﾟｯﾄﾎﾞﾄﾙ</t>
  </si>
  <si>
    <t>かん</t>
  </si>
  <si>
    <t>資</t>
  </si>
  <si>
    <t>源</t>
  </si>
  <si>
    <t>③-1紙類</t>
  </si>
  <si>
    <t>③-2びん</t>
  </si>
  <si>
    <t>③-3かん</t>
  </si>
  <si>
    <t>①ﾎﾟﾘ容器</t>
  </si>
  <si>
    <t>②反転ｺﾝﾃﾅ</t>
  </si>
  <si>
    <t>６　不燃ごみの容器は、原則的にポリ容器とする。</t>
  </si>
  <si>
    <t>③-5</t>
  </si>
  <si>
    <t>店舗</t>
  </si>
  <si>
    <t>事務所</t>
  </si>
  <si>
    <t>文化施設</t>
  </si>
  <si>
    <t>⑥容器数及び保管場所面積の算定表（事業用）</t>
  </si>
  <si>
    <t>⑤容器数及び保管場所面積の算定表（住宅用）</t>
  </si>
  <si>
    <t xml:space="preserve"> 〕個　÷　〔</t>
  </si>
  <si>
    <t>㎡</t>
  </si>
  <si>
    <r>
      <t>〕㎡</t>
    </r>
    <r>
      <rPr>
        <sz val="8"/>
        <rFont val="ＭＳ Ｐ明朝"/>
        <family val="1"/>
      </rPr>
      <t>×</t>
    </r>
    <r>
      <rPr>
        <sz val="11"/>
        <rFont val="ＭＳ Ｐ明朝"/>
        <family val="1"/>
      </rPr>
      <t>〔</t>
    </r>
  </si>
  <si>
    <t>２ 床面積（共用部分を除く）は、事務所等の用途別の有効面積を記入する。</t>
  </si>
  <si>
    <t>６  Ａ は、小数点第２位を四捨五入する。</t>
  </si>
  <si>
    <t>７ 必要個数は、Ａに１.４を乗じて小数点を四捨五入し、１に満たない場合は、１とする。</t>
  </si>
  <si>
    <t>４　Ａ は、小数点第２位を四捨五入する。</t>
  </si>
  <si>
    <t>５　必要個数は、Ａ に １.４ を乗じて小数点を四捨五入し、１ に満たない場合は １ とする。</t>
  </si>
  <si>
    <t>Ａ × １.４ =Ｂ</t>
  </si>
  <si>
    <t>Ａ×１.４(予備率)</t>
  </si>
  <si>
    <t>③-4</t>
  </si>
  <si>
    <t>食品ﾄﾚｲ、発泡ｽﾁﾛｰﾙ</t>
  </si>
  <si>
    <t>③-4ペット</t>
  </si>
  <si>
    <t>③-5トレイ、発泡</t>
  </si>
  <si>
    <t>〔</t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</si>
  <si>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0.771　×　〔　　３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</si>
  <si>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0.034　×　〔　　13</t>
    </r>
    <r>
      <rPr>
        <sz val="8"/>
        <rFont val="ＭＳ Ｐ明朝"/>
        <family val="1"/>
      </rPr>
      <t>　　</t>
    </r>
    <r>
      <rPr>
        <sz val="11"/>
        <rFont val="ＭＳ Ｐ明朝"/>
        <family val="1"/>
      </rPr>
      <t>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</si>
  <si>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0.137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</si>
  <si>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0.032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</si>
  <si>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0.018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</si>
  <si>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0.007　×　〔　　６　　〕日　　÷　　</t>
    </r>
  </si>
  <si>
    <r>
      <t>〕人　×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〔　　１　　〕 ㎏　×　 0.001　×　〔　　６　　〕日　　÷　　</t>
    </r>
  </si>
  <si>
    <t>３　容器１個当りの容量（ポリ容器60㍑、資源用コンテナ容器50㍑）は原則として可燃15㎏、不燃15㎏、紙類９．５㎏、びん12．５㎏、かん３㎏、ペットボトル１．５kg、食品トレイ及び発泡スチロール０．５kgとする。</t>
  </si>
  <si>
    <r>
      <t>　ただし、反転ｺﾝﾃﾅﾎﾞｯｸｽ容器（０.７ｍ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）は175㎏とする。また、紙類は、しばって排出されるが、ここでは面積を算定するため、便宜上、資源用ｺﾝﾃﾅ容器による換算としている。</t>
    </r>
  </si>
  <si>
    <t>４　回収資源保管所を設置する集合住宅については、紙類、びん、かん、ペットボトル、食品トレイ及び発泡スチロールのスペースを除いて計算できる｡</t>
  </si>
  <si>
    <t>〕</t>
  </si>
  <si>
    <t>〕段　 ＝</t>
  </si>
  <si>
    <r>
      <t>〕　</t>
    </r>
    <r>
      <rPr>
        <sz val="6"/>
        <rFont val="ＭＳ Ｐ明朝"/>
        <family val="1"/>
      </rPr>
      <t>　</t>
    </r>
    <r>
      <rPr>
        <sz val="11"/>
        <rFont val="ＭＳ Ｐ明朝"/>
        <family val="1"/>
      </rPr>
      <t>＝</t>
    </r>
  </si>
  <si>
    <t>〕m　×　容器の直径又は横　〔</t>
  </si>
  <si>
    <t>〕m　×　容器の横　　　　　　　〔</t>
  </si>
  <si>
    <r>
      <t>　　</t>
    </r>
    <r>
      <rPr>
        <sz val="7"/>
        <rFont val="ＭＳ Ｐ明朝"/>
        <family val="1"/>
      </rPr>
      <t xml:space="preserve"> </t>
    </r>
    <r>
      <rPr>
        <sz val="11"/>
        <rFont val="ＭＳ Ｐ明朝"/>
        <family val="1"/>
      </rPr>
      <t>＝</t>
    </r>
  </si>
  <si>
    <t>合計(１～３)</t>
  </si>
  <si>
    <t>㎡</t>
  </si>
  <si>
    <r>
      <t>　　人員　　　</t>
    </r>
    <r>
      <rPr>
        <sz val="7"/>
        <rFont val="ＭＳ Ｐ明朝"/>
        <family val="1"/>
      </rPr>
      <t>　</t>
    </r>
    <r>
      <rPr>
        <sz val="6"/>
        <rFont val="ＭＳ Ｐ明朝"/>
        <family val="1"/>
      </rPr>
      <t>　</t>
    </r>
    <r>
      <rPr>
        <sz val="11"/>
        <rFont val="ＭＳ Ｐ明朝"/>
        <family val="1"/>
      </rPr>
      <t>×　　排出基準　　×　可燃・不燃等の割合×収集間隔　÷ 　容器容量 　　＝ 　　　　 Ａ</t>
    </r>
  </si>
  <si>
    <t>容器の直径又は縦  　　〔</t>
  </si>
  <si>
    <t>容器の縦　　　　　　　　  〔</t>
  </si>
  <si>
    <r>
      <t>〕個　　　÷　　　　</t>
    </r>
    <r>
      <rPr>
        <sz val="11"/>
        <rFont val="ＭＳ Ｐ明朝"/>
        <family val="1"/>
      </rPr>
      <t>〔</t>
    </r>
  </si>
  <si>
    <t>　　容器等面積　〔　　0.2　　〕㎡　　×　　スペース 〔</t>
  </si>
  <si>
    <t>〕m　×　容器数〔</t>
  </si>
  <si>
    <t>１
容
器
保
管
面
積</t>
  </si>
  <si>
    <t>３ 作業上必要面積</t>
  </si>
  <si>
    <t>２ 　洗浄排水設備面積</t>
  </si>
  <si>
    <t xml:space="preserve">４　粗大ごみ置き場 </t>
  </si>
  <si>
    <t>　　容器等面積　〔　　0.2　　〕㎡　　×　　スペース 〔</t>
  </si>
  <si>
    <t>　　容器等面積　　　　　　　　　　　　×　　スペース</t>
  </si>
  <si>
    <t>容器数　　　　　　　　　　　　　÷</t>
  </si>
  <si>
    <t>〕段　 ＝</t>
  </si>
  <si>
    <r>
      <t>　　　</t>
    </r>
    <r>
      <rPr>
        <sz val="8"/>
        <rFont val="ＭＳ Ｐ明朝"/>
        <family val="1"/>
      </rPr>
      <t>　</t>
    </r>
    <r>
      <rPr>
        <sz val="11"/>
        <rFont val="ＭＳ Ｐ明朝"/>
        <family val="1"/>
      </rPr>
      <t>＝</t>
    </r>
  </si>
  <si>
    <t>１ 容器保管
　 面積</t>
  </si>
  <si>
    <t>４　粗大ごみ置き場</t>
  </si>
  <si>
    <t xml:space="preserve">  　 　 〔</t>
  </si>
  <si>
    <t xml:space="preserve"> ＝</t>
  </si>
  <si>
    <t xml:space="preserve"> ＝</t>
  </si>
  <si>
    <t>４　粗大ごみ置き場</t>
  </si>
  <si>
    <t>合計(１～４)</t>
  </si>
  <si>
    <t>合計(１～４)</t>
  </si>
  <si>
    <t>Ａ × １.４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</si>
</sst>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0_ "/>
    <numFmt numFmtId="179" formatCode="0.0_ "/>
    <numFmt numFmtId="180" formatCode="0_ "/>
    <numFmt numFmtId="181" formatCode="0.000_);[Red]\(0.000\)"/>
    <numFmt numFmtId="182" formatCode="0_);[Red]\(0\)"/>
    <numFmt numFmtId="183" formatCode="0.0_);[Red]\(0.0\)"/>
    <numFmt numFmtId="184" formatCode="#,###"/>
    <numFmt numFmtId="185" formatCode="#,###.#"/>
    <numFmt numFmtId="186" formatCode="#,##0.0"/>
    <numFmt numFmtId="187" formatCode="#,##0.0_ "/>
    <numFmt numFmtId="188" formatCode="0.00_);[Red]\(0.00\)"/>
    <numFmt numFmtId="189" formatCode="#,##0_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dashed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8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7" xfId="0" applyFont="1" applyBorder="1" applyAlignment="1" quotePrefix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24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4" fillId="0" borderId="0" xfId="0" applyFont="1" applyAlignment="1">
      <alignment/>
    </xf>
    <xf numFmtId="177" fontId="11" fillId="0" borderId="0" xfId="0" applyNumberFormat="1" applyFont="1" applyAlignment="1">
      <alignment/>
    </xf>
    <xf numFmtId="0" fontId="11" fillId="0" borderId="2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distributed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 quotePrefix="1">
      <alignment/>
    </xf>
    <xf numFmtId="180" fontId="11" fillId="0" borderId="0" xfId="0" applyNumberFormat="1" applyFont="1" applyAlignment="1">
      <alignment/>
    </xf>
    <xf numFmtId="0" fontId="11" fillId="0" borderId="13" xfId="0" applyFont="1" applyBorder="1" applyAlignment="1">
      <alignment horizontal="center" vertical="distributed"/>
    </xf>
    <xf numFmtId="0" fontId="11" fillId="0" borderId="15" xfId="0" applyFont="1" applyBorder="1" applyAlignment="1">
      <alignment horizontal="center" vertical="distributed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80" fontId="11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Alignment="1">
      <alignment/>
    </xf>
    <xf numFmtId="0" fontId="11" fillId="0" borderId="0" xfId="0" applyFont="1" applyAlignment="1" quotePrefix="1">
      <alignment textRotation="180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 quotePrefix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Alignment="1" quotePrefix="1">
      <alignment horizontal="center" textRotation="180"/>
    </xf>
    <xf numFmtId="0" fontId="11" fillId="0" borderId="1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9" fontId="11" fillId="0" borderId="14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1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17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Continuous" vertical="center"/>
    </xf>
    <xf numFmtId="179" fontId="11" fillId="0" borderId="17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1" fillId="0" borderId="34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176" fontId="11" fillId="0" borderId="23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/>
    </xf>
    <xf numFmtId="179" fontId="11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3" xfId="0" applyNumberFormat="1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/>
    </xf>
    <xf numFmtId="180" fontId="5" fillId="0" borderId="3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79" fontId="11" fillId="0" borderId="23" xfId="0" applyNumberFormat="1" applyFont="1" applyBorder="1" applyAlignment="1">
      <alignment vertical="center"/>
    </xf>
    <xf numFmtId="180" fontId="11" fillId="0" borderId="23" xfId="0" applyNumberFormat="1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0" xfId="0" applyFont="1" applyAlignment="1">
      <alignment textRotation="180"/>
    </xf>
    <xf numFmtId="0" fontId="11" fillId="0" borderId="2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6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11" fillId="0" borderId="42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9" fontId="11" fillId="0" borderId="14" xfId="0" applyNumberFormat="1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right"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right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0" fontId="11" fillId="0" borderId="46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33" borderId="49" xfId="0" applyFont="1" applyFill="1" applyBorder="1" applyAlignment="1">
      <alignment vertical="center"/>
    </xf>
    <xf numFmtId="0" fontId="11" fillId="33" borderId="50" xfId="0" applyFont="1" applyFill="1" applyBorder="1" applyAlignment="1">
      <alignment vertical="center"/>
    </xf>
    <xf numFmtId="0" fontId="11" fillId="33" borderId="50" xfId="0" applyFont="1" applyFill="1" applyBorder="1" applyAlignment="1">
      <alignment horizontal="right" vertical="center"/>
    </xf>
    <xf numFmtId="0" fontId="11" fillId="33" borderId="50" xfId="0" applyFont="1" applyFill="1" applyBorder="1" applyAlignment="1">
      <alignment horizontal="center" vertical="center"/>
    </xf>
    <xf numFmtId="179" fontId="11" fillId="33" borderId="50" xfId="0" applyNumberFormat="1" applyFont="1" applyFill="1" applyBorder="1" applyAlignment="1">
      <alignment vertical="center"/>
    </xf>
    <xf numFmtId="180" fontId="11" fillId="33" borderId="50" xfId="0" applyNumberFormat="1" applyFont="1" applyFill="1" applyBorder="1" applyAlignment="1">
      <alignment vertical="center"/>
    </xf>
    <xf numFmtId="0" fontId="11" fillId="33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right" vertical="center"/>
    </xf>
    <xf numFmtId="0" fontId="11" fillId="0" borderId="5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1" fillId="0" borderId="26" xfId="0" applyFont="1" applyFill="1" applyBorder="1" applyAlignment="1">
      <alignment/>
    </xf>
    <xf numFmtId="0" fontId="13" fillId="0" borderId="56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57" xfId="0" applyFont="1" applyFill="1" applyBorder="1" applyAlignment="1">
      <alignment vertical="center"/>
    </xf>
    <xf numFmtId="0" fontId="11" fillId="33" borderId="19" xfId="0" applyFont="1" applyFill="1" applyBorder="1" applyAlignment="1">
      <alignment/>
    </xf>
    <xf numFmtId="0" fontId="11" fillId="33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 quotePrefix="1">
      <alignment horizontal="right" vertical="center"/>
    </xf>
    <xf numFmtId="0" fontId="11" fillId="33" borderId="36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/>
    </xf>
    <xf numFmtId="179" fontId="11" fillId="33" borderId="14" xfId="0" applyNumberFormat="1" applyFont="1" applyFill="1" applyBorder="1" applyAlignment="1">
      <alignment vertical="center"/>
    </xf>
    <xf numFmtId="180" fontId="11" fillId="33" borderId="1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58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179" fontId="11" fillId="0" borderId="19" xfId="0" applyNumberFormat="1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179" fontId="11" fillId="0" borderId="58" xfId="0" applyNumberFormat="1" applyFont="1" applyFill="1" applyBorder="1" applyAlignment="1">
      <alignment vertical="center"/>
    </xf>
    <xf numFmtId="180" fontId="11" fillId="0" borderId="58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vertical="center"/>
    </xf>
    <xf numFmtId="0" fontId="11" fillId="34" borderId="27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vertical="center"/>
    </xf>
    <xf numFmtId="0" fontId="11" fillId="35" borderId="17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Continuous" vertical="center"/>
    </xf>
    <xf numFmtId="0" fontId="11" fillId="35" borderId="19" xfId="0" applyFont="1" applyFill="1" applyBorder="1" applyAlignment="1">
      <alignment/>
    </xf>
    <xf numFmtId="0" fontId="11" fillId="35" borderId="17" xfId="0" applyFont="1" applyFill="1" applyBorder="1" applyAlignment="1" quotePrefix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right" vertical="center"/>
    </xf>
    <xf numFmtId="0" fontId="11" fillId="34" borderId="32" xfId="0" applyFont="1" applyFill="1" applyBorder="1" applyAlignment="1">
      <alignment vertical="center"/>
    </xf>
    <xf numFmtId="184" fontId="11" fillId="0" borderId="60" xfId="0" applyNumberFormat="1" applyFont="1" applyBorder="1" applyAlignment="1">
      <alignment horizontal="left" vertical="center"/>
    </xf>
    <xf numFmtId="180" fontId="11" fillId="0" borderId="34" xfId="0" applyNumberFormat="1" applyFont="1" applyBorder="1" applyAlignment="1">
      <alignment horizontal="left" vertical="center"/>
    </xf>
    <xf numFmtId="0" fontId="11" fillId="0" borderId="61" xfId="0" applyFont="1" applyBorder="1" applyAlignment="1">
      <alignment horizontal="centerContinuous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63" xfId="0" applyFont="1" applyBorder="1" applyAlignment="1">
      <alignment horizontal="center"/>
    </xf>
    <xf numFmtId="184" fontId="11" fillId="0" borderId="64" xfId="0" applyNumberFormat="1" applyFont="1" applyBorder="1" applyAlignment="1">
      <alignment horizontal="centerContinuous" vertical="center"/>
    </xf>
    <xf numFmtId="180" fontId="11" fillId="0" borderId="65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52" xfId="0" applyFont="1" applyBorder="1" applyAlignment="1">
      <alignment/>
    </xf>
    <xf numFmtId="180" fontId="5" fillId="0" borderId="35" xfId="0" applyNumberFormat="1" applyFont="1" applyBorder="1" applyAlignment="1">
      <alignment vertical="center"/>
    </xf>
    <xf numFmtId="180" fontId="5" fillId="0" borderId="5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/>
    </xf>
    <xf numFmtId="179" fontId="11" fillId="0" borderId="19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84" fontId="11" fillId="0" borderId="65" xfId="0" applyNumberFormat="1" applyFont="1" applyFill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179" fontId="11" fillId="0" borderId="11" xfId="0" applyNumberFormat="1" applyFont="1" applyBorder="1" applyAlignment="1">
      <alignment horizontal="center" vertical="center"/>
    </xf>
    <xf numFmtId="184" fontId="11" fillId="0" borderId="66" xfId="0" applyNumberFormat="1" applyFont="1" applyFill="1" applyBorder="1" applyAlignment="1">
      <alignment horizontal="center" vertical="center"/>
    </xf>
    <xf numFmtId="176" fontId="11" fillId="0" borderId="14" xfId="0" applyNumberFormat="1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37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79" fontId="11" fillId="0" borderId="38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vertical="center"/>
    </xf>
    <xf numFmtId="0" fontId="11" fillId="0" borderId="24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Continuous" vertical="center"/>
    </xf>
    <xf numFmtId="0" fontId="11" fillId="35" borderId="17" xfId="0" applyFont="1" applyFill="1" applyBorder="1" applyAlignment="1">
      <alignment/>
    </xf>
    <xf numFmtId="0" fontId="11" fillId="35" borderId="19" xfId="0" applyFont="1" applyFill="1" applyBorder="1" applyAlignment="1">
      <alignment vertical="center"/>
    </xf>
    <xf numFmtId="0" fontId="11" fillId="35" borderId="19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69" xfId="0" applyFont="1" applyBorder="1" applyAlignment="1">
      <alignment horizontal="centerContinuous" vertical="center"/>
    </xf>
    <xf numFmtId="0" fontId="11" fillId="0" borderId="39" xfId="0" applyFont="1" applyBorder="1" applyAlignment="1">
      <alignment vertical="center"/>
    </xf>
    <xf numFmtId="0" fontId="11" fillId="36" borderId="39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centerContinuous" vertical="center"/>
    </xf>
    <xf numFmtId="0" fontId="11" fillId="35" borderId="14" xfId="0" applyFont="1" applyFill="1" applyBorder="1" applyAlignment="1">
      <alignment/>
    </xf>
    <xf numFmtId="0" fontId="11" fillId="0" borderId="39" xfId="0" applyFont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vertical="center"/>
    </xf>
    <xf numFmtId="0" fontId="11" fillId="35" borderId="57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70" xfId="0" applyBorder="1" applyAlignment="1">
      <alignment/>
    </xf>
    <xf numFmtId="0" fontId="11" fillId="0" borderId="7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7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9" fontId="11" fillId="0" borderId="75" xfId="0" applyNumberFormat="1" applyFont="1" applyFill="1" applyBorder="1" applyAlignment="1">
      <alignment horizontal="center" vertical="center"/>
    </xf>
    <xf numFmtId="184" fontId="11" fillId="0" borderId="76" xfId="0" applyNumberFormat="1" applyFont="1" applyFill="1" applyBorder="1" applyAlignment="1">
      <alignment horizontal="center" vertical="center"/>
    </xf>
    <xf numFmtId="184" fontId="11" fillId="0" borderId="54" xfId="0" applyNumberFormat="1" applyFont="1" applyFill="1" applyBorder="1" applyAlignment="1">
      <alignment horizontal="center" vertical="center"/>
    </xf>
    <xf numFmtId="180" fontId="11" fillId="0" borderId="54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184" fontId="11" fillId="35" borderId="77" xfId="0" applyNumberFormat="1" applyFont="1" applyFill="1" applyBorder="1" applyAlignment="1">
      <alignment horizontal="center" vertical="center"/>
    </xf>
    <xf numFmtId="184" fontId="11" fillId="35" borderId="62" xfId="0" applyNumberFormat="1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horizontal="center" vertical="center"/>
    </xf>
    <xf numFmtId="184" fontId="11" fillId="0" borderId="46" xfId="0" applyNumberFormat="1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1" fillId="0" borderId="46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89" fontId="11" fillId="36" borderId="39" xfId="0" applyNumberFormat="1" applyFont="1" applyFill="1" applyBorder="1" applyAlignment="1">
      <alignment horizontal="center" vertical="center"/>
    </xf>
    <xf numFmtId="189" fontId="11" fillId="0" borderId="39" xfId="0" applyNumberFormat="1" applyFont="1" applyBorder="1" applyAlignment="1">
      <alignment horizontal="center" vertical="center"/>
    </xf>
    <xf numFmtId="189" fontId="11" fillId="35" borderId="17" xfId="0" applyNumberFormat="1" applyFont="1" applyFill="1" applyBorder="1" applyAlignment="1">
      <alignment horizontal="center" vertical="center"/>
    </xf>
    <xf numFmtId="189" fontId="11" fillId="35" borderId="19" xfId="0" applyNumberFormat="1" applyFont="1" applyFill="1" applyBorder="1" applyAlignment="1">
      <alignment horizontal="center" vertical="center"/>
    </xf>
    <xf numFmtId="189" fontId="11" fillId="35" borderId="14" xfId="0" applyNumberFormat="1" applyFont="1" applyFill="1" applyBorder="1" applyAlignment="1">
      <alignment horizontal="center" vertical="center"/>
    </xf>
    <xf numFmtId="179" fontId="11" fillId="36" borderId="14" xfId="0" applyNumberFormat="1" applyFont="1" applyFill="1" applyBorder="1" applyAlignment="1">
      <alignment horizontal="center" vertical="center"/>
    </xf>
    <xf numFmtId="186" fontId="11" fillId="0" borderId="54" xfId="0" applyNumberFormat="1" applyFont="1" applyFill="1" applyBorder="1" applyAlignment="1">
      <alignment horizontal="center" vertical="center"/>
    </xf>
    <xf numFmtId="186" fontId="11" fillId="0" borderId="19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186" fontId="11" fillId="33" borderId="78" xfId="0" applyNumberFormat="1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184" fontId="11" fillId="0" borderId="60" xfId="0" applyNumberFormat="1" applyFont="1" applyFill="1" applyBorder="1" applyAlignment="1">
      <alignment horizontal="center" vertical="center"/>
    </xf>
    <xf numFmtId="184" fontId="11" fillId="0" borderId="3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quotePrefix="1">
      <alignment horizontal="left" vertical="center"/>
    </xf>
    <xf numFmtId="0" fontId="11" fillId="0" borderId="46" xfId="0" applyFont="1" applyBorder="1" applyAlignment="1" quotePrefix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68" xfId="0" applyFont="1" applyBorder="1" applyAlignment="1">
      <alignment vertical="center"/>
    </xf>
    <xf numFmtId="179" fontId="11" fillId="0" borderId="6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186" fontId="11" fillId="0" borderId="39" xfId="0" applyNumberFormat="1" applyFont="1" applyBorder="1" applyAlignment="1">
      <alignment horizontal="center" vertical="center"/>
    </xf>
    <xf numFmtId="186" fontId="11" fillId="35" borderId="17" xfId="0" applyNumberFormat="1" applyFont="1" applyFill="1" applyBorder="1" applyAlignment="1">
      <alignment horizontal="center" vertical="center"/>
    </xf>
    <xf numFmtId="186" fontId="11" fillId="35" borderId="19" xfId="0" applyNumberFormat="1" applyFont="1" applyFill="1" applyBorder="1" applyAlignment="1">
      <alignment horizontal="center" vertical="center"/>
    </xf>
    <xf numFmtId="179" fontId="11" fillId="36" borderId="39" xfId="0" applyNumberFormat="1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179" fontId="11" fillId="0" borderId="68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89" fontId="11" fillId="0" borderId="80" xfId="0" applyNumberFormat="1" applyFont="1" applyBorder="1" applyAlignment="1">
      <alignment horizontal="center" vertical="center"/>
    </xf>
    <xf numFmtId="189" fontId="0" fillId="0" borderId="65" xfId="0" applyNumberForma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4" fontId="11" fillId="0" borderId="67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Alignment="1" quotePrefix="1">
      <alignment horizontal="center" textRotation="180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 textRotation="180"/>
    </xf>
    <xf numFmtId="49" fontId="5" fillId="0" borderId="0" xfId="0" applyNumberFormat="1" applyFont="1" applyAlignment="1" quotePrefix="1">
      <alignment horizontal="center" textRotation="180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94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テキスト 50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テキスト 54"/>
        <xdr:cNvSpPr txBox="1">
          <a:spLocks noChangeArrowheads="1"/>
        </xdr:cNvSpPr>
      </xdr:nvSpPr>
      <xdr:spPr>
        <a:xfrm>
          <a:off x="7524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104775</xdr:colOff>
      <xdr:row>12</xdr:row>
      <xdr:rowOff>0</xdr:rowOff>
    </xdr:to>
    <xdr:sp>
      <xdr:nvSpPr>
        <xdr:cNvPr id="4" name="Oval 6"/>
        <xdr:cNvSpPr>
          <a:spLocks/>
        </xdr:cNvSpPr>
      </xdr:nvSpPr>
      <xdr:spPr>
        <a:xfrm>
          <a:off x="8677275" y="2790825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99441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6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0</xdr:colOff>
      <xdr:row>14</xdr:row>
      <xdr:rowOff>104775</xdr:rowOff>
    </xdr:to>
    <xdr:sp>
      <xdr:nvSpPr>
        <xdr:cNvPr id="7" name="テキスト 81"/>
        <xdr:cNvSpPr txBox="1">
          <a:spLocks noChangeArrowheads="1"/>
        </xdr:cNvSpPr>
      </xdr:nvSpPr>
      <xdr:spPr>
        <a:xfrm>
          <a:off x="9944100" y="28670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8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944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2" name="テキスト 50"/>
        <xdr:cNvSpPr txBox="1">
          <a:spLocks noChangeArrowheads="1"/>
        </xdr:cNvSpPr>
      </xdr:nvSpPr>
      <xdr:spPr>
        <a:xfrm>
          <a:off x="78105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テキスト 54"/>
        <xdr:cNvSpPr txBox="1">
          <a:spLocks noChangeArrowheads="1"/>
        </xdr:cNvSpPr>
      </xdr:nvSpPr>
      <xdr:spPr>
        <a:xfrm>
          <a:off x="75247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104775</xdr:colOff>
      <xdr:row>12</xdr:row>
      <xdr:rowOff>0</xdr:rowOff>
    </xdr:to>
    <xdr:sp>
      <xdr:nvSpPr>
        <xdr:cNvPr id="4" name="Oval 6"/>
        <xdr:cNvSpPr>
          <a:spLocks/>
        </xdr:cNvSpPr>
      </xdr:nvSpPr>
      <xdr:spPr>
        <a:xfrm>
          <a:off x="8677275" y="2790825"/>
          <a:ext cx="104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99441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6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18</xdr:col>
      <xdr:colOff>0</xdr:colOff>
      <xdr:row>14</xdr:row>
      <xdr:rowOff>104775</xdr:rowOff>
    </xdr:to>
    <xdr:sp>
      <xdr:nvSpPr>
        <xdr:cNvPr id="7" name="テキスト 81"/>
        <xdr:cNvSpPr txBox="1">
          <a:spLocks noChangeArrowheads="1"/>
        </xdr:cNvSpPr>
      </xdr:nvSpPr>
      <xdr:spPr>
        <a:xfrm>
          <a:off x="9944100" y="28670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16</xdr:col>
      <xdr:colOff>476250</xdr:colOff>
      <xdr:row>12</xdr:row>
      <xdr:rowOff>133350</xdr:rowOff>
    </xdr:from>
    <xdr:to>
      <xdr:col>17</xdr:col>
      <xdr:colOff>704850</xdr:colOff>
      <xdr:row>14</xdr:row>
      <xdr:rowOff>161925</xdr:rowOff>
    </xdr:to>
    <xdr:sp>
      <xdr:nvSpPr>
        <xdr:cNvPr id="8" name="テキスト 80"/>
        <xdr:cNvSpPr txBox="1">
          <a:spLocks noChangeArrowheads="1"/>
        </xdr:cNvSpPr>
      </xdr:nvSpPr>
      <xdr:spPr>
        <a:xfrm>
          <a:off x="8648700" y="2924175"/>
          <a:ext cx="733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5</xdr:col>
      <xdr:colOff>533400</xdr:colOff>
      <xdr:row>0</xdr:row>
      <xdr:rowOff>38100</xdr:rowOff>
    </xdr:from>
    <xdr:to>
      <xdr:col>7</xdr:col>
      <xdr:colOff>47625</xdr:colOff>
      <xdr:row>1</xdr:row>
      <xdr:rowOff>152400</xdr:rowOff>
    </xdr:to>
    <xdr:sp>
      <xdr:nvSpPr>
        <xdr:cNvPr id="9" name="AutoShape 12"/>
        <xdr:cNvSpPr>
          <a:spLocks/>
        </xdr:cNvSpPr>
      </xdr:nvSpPr>
      <xdr:spPr>
        <a:xfrm>
          <a:off x="2676525" y="38100"/>
          <a:ext cx="1209675" cy="295275"/>
        </a:xfrm>
        <a:prstGeom prst="wedgeRectCallout">
          <a:avLst>
            <a:gd name="adj1" fmla="val -65324"/>
            <a:gd name="adj2" fmla="val 283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総人員数を入力</a:t>
          </a:r>
        </a:p>
      </xdr:txBody>
    </xdr:sp>
    <xdr:clientData/>
  </xdr:twoCellAnchor>
  <xdr:twoCellAnchor>
    <xdr:from>
      <xdr:col>16</xdr:col>
      <xdr:colOff>19050</xdr:colOff>
      <xdr:row>5</xdr:row>
      <xdr:rowOff>38100</xdr:rowOff>
    </xdr:from>
    <xdr:to>
      <xdr:col>17</xdr:col>
      <xdr:colOff>466725</xdr:colOff>
      <xdr:row>6</xdr:row>
      <xdr:rowOff>190500</xdr:rowOff>
    </xdr:to>
    <xdr:sp>
      <xdr:nvSpPr>
        <xdr:cNvPr id="10" name="AutoShape 13"/>
        <xdr:cNvSpPr>
          <a:spLocks/>
        </xdr:cNvSpPr>
      </xdr:nvSpPr>
      <xdr:spPr>
        <a:xfrm>
          <a:off x="8191500" y="962025"/>
          <a:ext cx="952500" cy="419100"/>
        </a:xfrm>
        <a:prstGeom prst="wedgeRectCallout">
          <a:avLst>
            <a:gd name="adj1" fmla="val -150000"/>
            <a:gd name="adj2" fmla="val -17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」もしくは「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</a:t>
          </a:r>
        </a:p>
      </xdr:txBody>
    </xdr:sp>
    <xdr:clientData/>
  </xdr:twoCellAnchor>
  <xdr:twoCellAnchor>
    <xdr:from>
      <xdr:col>9</xdr:col>
      <xdr:colOff>457200</xdr:colOff>
      <xdr:row>17</xdr:row>
      <xdr:rowOff>142875</xdr:rowOff>
    </xdr:from>
    <xdr:to>
      <xdr:col>17</xdr:col>
      <xdr:colOff>0</xdr:colOff>
      <xdr:row>20</xdr:row>
      <xdr:rowOff>66675</xdr:rowOff>
    </xdr:to>
    <xdr:sp>
      <xdr:nvSpPr>
        <xdr:cNvPr id="11" name="Rectangle 14"/>
        <xdr:cNvSpPr>
          <a:spLocks/>
        </xdr:cNvSpPr>
      </xdr:nvSpPr>
      <xdr:spPr>
        <a:xfrm>
          <a:off x="5553075" y="3971925"/>
          <a:ext cx="31242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ポリ容器（角型）の寸法例です。この他丸型や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カタログの値を入力してください。</a:t>
          </a:r>
        </a:p>
      </xdr:txBody>
    </xdr:sp>
    <xdr:clientData/>
  </xdr:twoCellAnchor>
  <xdr:twoCellAnchor>
    <xdr:from>
      <xdr:col>15</xdr:col>
      <xdr:colOff>381000</xdr:colOff>
      <xdr:row>31</xdr:row>
      <xdr:rowOff>152400</xdr:rowOff>
    </xdr:from>
    <xdr:to>
      <xdr:col>18</xdr:col>
      <xdr:colOff>523875</xdr:colOff>
      <xdr:row>32</xdr:row>
      <xdr:rowOff>200025</xdr:rowOff>
    </xdr:to>
    <xdr:sp>
      <xdr:nvSpPr>
        <xdr:cNvPr id="12" name="Rectangle 17"/>
        <xdr:cNvSpPr>
          <a:spLocks/>
        </xdr:cNvSpPr>
      </xdr:nvSpPr>
      <xdr:spPr>
        <a:xfrm>
          <a:off x="7934325" y="7010400"/>
          <a:ext cx="2533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別途早見表により、人数と面積を記入</a:t>
          </a:r>
        </a:p>
      </xdr:txBody>
    </xdr:sp>
    <xdr:clientData/>
  </xdr:twoCellAnchor>
  <xdr:twoCellAnchor>
    <xdr:from>
      <xdr:col>17</xdr:col>
      <xdr:colOff>200025</xdr:colOff>
      <xdr:row>36</xdr:row>
      <xdr:rowOff>200025</xdr:rowOff>
    </xdr:from>
    <xdr:to>
      <xdr:col>23</xdr:col>
      <xdr:colOff>209550</xdr:colOff>
      <xdr:row>41</xdr:row>
      <xdr:rowOff>104775</xdr:rowOff>
    </xdr:to>
    <xdr:sp>
      <xdr:nvSpPr>
        <xdr:cNvPr id="13" name="Rectangle 20"/>
        <xdr:cNvSpPr>
          <a:spLocks/>
        </xdr:cNvSpPr>
      </xdr:nvSpPr>
      <xdr:spPr>
        <a:xfrm>
          <a:off x="8877300" y="8201025"/>
          <a:ext cx="43815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・洗浄廃水設備面積は、１㎡以上としてください。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・作業上必要面積は、容器の出し入れに必要とする広さのことで、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原則６㎡以上としてください。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・粗大ごみ置き場は、３㎡以上としてください。</a:t>
          </a:r>
        </a:p>
      </xdr:txBody>
    </xdr:sp>
    <xdr:clientData/>
  </xdr:twoCellAnchor>
  <xdr:twoCellAnchor>
    <xdr:from>
      <xdr:col>10</xdr:col>
      <xdr:colOff>200025</xdr:colOff>
      <xdr:row>20</xdr:row>
      <xdr:rowOff>85725</xdr:rowOff>
    </xdr:from>
    <xdr:to>
      <xdr:col>10</xdr:col>
      <xdr:colOff>314325</xdr:colOff>
      <xdr:row>21</xdr:row>
      <xdr:rowOff>238125</xdr:rowOff>
    </xdr:to>
    <xdr:sp>
      <xdr:nvSpPr>
        <xdr:cNvPr id="14" name="Line 15"/>
        <xdr:cNvSpPr>
          <a:spLocks/>
        </xdr:cNvSpPr>
      </xdr:nvSpPr>
      <xdr:spPr>
        <a:xfrm flipH="1">
          <a:off x="5953125" y="4429125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609600</xdr:colOff>
      <xdr:row>20</xdr:row>
      <xdr:rowOff>76200</xdr:rowOff>
    </xdr:from>
    <xdr:to>
      <xdr:col>16</xdr:col>
      <xdr:colOff>152400</xdr:colOff>
      <xdr:row>21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8162925" y="44196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209550</xdr:rowOff>
    </xdr:from>
    <xdr:to>
      <xdr:col>18</xdr:col>
      <xdr:colOff>495300</xdr:colOff>
      <xdr:row>36</xdr:row>
      <xdr:rowOff>180975</xdr:rowOff>
    </xdr:to>
    <xdr:sp>
      <xdr:nvSpPr>
        <xdr:cNvPr id="16" name="Line 21"/>
        <xdr:cNvSpPr>
          <a:spLocks/>
        </xdr:cNvSpPr>
      </xdr:nvSpPr>
      <xdr:spPr>
        <a:xfrm flipH="1" flipV="1">
          <a:off x="10439400" y="7981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35</xdr:row>
      <xdr:rowOff>219075</xdr:rowOff>
    </xdr:from>
    <xdr:to>
      <xdr:col>17</xdr:col>
      <xdr:colOff>209550</xdr:colOff>
      <xdr:row>37</xdr:row>
      <xdr:rowOff>57150</xdr:rowOff>
    </xdr:to>
    <xdr:grpSp>
      <xdr:nvGrpSpPr>
        <xdr:cNvPr id="17" name="Group 22"/>
        <xdr:cNvGrpSpPr>
          <a:grpSpLocks/>
        </xdr:cNvGrpSpPr>
      </xdr:nvGrpSpPr>
      <xdr:grpSpPr>
        <a:xfrm>
          <a:off x="2352675" y="7991475"/>
          <a:ext cx="6534150" cy="295275"/>
          <a:chOff x="1015" y="1840"/>
          <a:chExt cx="662" cy="29"/>
        </a:xfrm>
        <a:solidFill>
          <a:srgbClr val="FFFFFF"/>
        </a:solidFill>
      </xdr:grpSpPr>
      <xdr:sp>
        <xdr:nvSpPr>
          <xdr:cNvPr id="18" name="Line 23"/>
          <xdr:cNvSpPr>
            <a:spLocks/>
          </xdr:cNvSpPr>
        </xdr:nvSpPr>
        <xdr:spPr>
          <a:xfrm flipH="1" flipV="1">
            <a:off x="1015" y="1859"/>
            <a:ext cx="66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 flipV="1">
            <a:off x="1015" y="1841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 flipV="1">
            <a:off x="1308" y="1840"/>
            <a:ext cx="3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533400</xdr:colOff>
      <xdr:row>32</xdr:row>
      <xdr:rowOff>114300</xdr:rowOff>
    </xdr:from>
    <xdr:to>
      <xdr:col>22</xdr:col>
      <xdr:colOff>238125</xdr:colOff>
      <xdr:row>32</xdr:row>
      <xdr:rowOff>114300</xdr:rowOff>
    </xdr:to>
    <xdr:sp>
      <xdr:nvSpPr>
        <xdr:cNvPr id="21" name="Line 19"/>
        <xdr:cNvSpPr>
          <a:spLocks/>
        </xdr:cNvSpPr>
      </xdr:nvSpPr>
      <xdr:spPr>
        <a:xfrm>
          <a:off x="10477500" y="72009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32</xdr:row>
      <xdr:rowOff>114300</xdr:rowOff>
    </xdr:from>
    <xdr:to>
      <xdr:col>15</xdr:col>
      <xdr:colOff>371475</xdr:colOff>
      <xdr:row>32</xdr:row>
      <xdr:rowOff>114300</xdr:rowOff>
    </xdr:to>
    <xdr:sp>
      <xdr:nvSpPr>
        <xdr:cNvPr id="22" name="Line 18"/>
        <xdr:cNvSpPr>
          <a:spLocks/>
        </xdr:cNvSpPr>
      </xdr:nvSpPr>
      <xdr:spPr>
        <a:xfrm flipH="1">
          <a:off x="7134225" y="72009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266700</xdr:colOff>
      <xdr:row>16</xdr:row>
      <xdr:rowOff>47625</xdr:rowOff>
    </xdr:from>
    <xdr:to>
      <xdr:col>24</xdr:col>
      <xdr:colOff>180975</xdr:colOff>
      <xdr:row>20</xdr:row>
      <xdr:rowOff>28575</xdr:rowOff>
    </xdr:to>
    <xdr:sp>
      <xdr:nvSpPr>
        <xdr:cNvPr id="23" name="AutoShape 34"/>
        <xdr:cNvSpPr>
          <a:spLocks/>
        </xdr:cNvSpPr>
      </xdr:nvSpPr>
      <xdr:spPr>
        <a:xfrm>
          <a:off x="12353925" y="3695700"/>
          <a:ext cx="1533525" cy="676275"/>
        </a:xfrm>
        <a:prstGeom prst="borderCallout2">
          <a:avLst>
            <a:gd name="adj1" fmla="val -54662"/>
            <a:gd name="adj2" fmla="val 114569"/>
            <a:gd name="adj3" fmla="val -63018"/>
            <a:gd name="adj4" fmla="val -36958"/>
            <a:gd name="adj5" fmla="val -54731"/>
            <a:gd name="adj6" fmla="val -36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棚により２段にする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事ができるので、「１」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または「２」を入力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1" name="テキスト 31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2" name="テキスト 38"/>
        <xdr:cNvSpPr txBox="1">
          <a:spLocks noChangeArrowheads="1"/>
        </xdr:cNvSpPr>
      </xdr:nvSpPr>
      <xdr:spPr>
        <a:xfrm>
          <a:off x="9239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テキスト 54"/>
        <xdr:cNvSpPr txBox="1">
          <a:spLocks noChangeArrowheads="1"/>
        </xdr:cNvSpPr>
      </xdr:nvSpPr>
      <xdr:spPr>
        <a:xfrm>
          <a:off x="8858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6229350" y="86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238125</xdr:colOff>
      <xdr:row>4</xdr:row>
      <xdr:rowOff>0</xdr:rowOff>
    </xdr:to>
    <xdr:sp>
      <xdr:nvSpPr>
        <xdr:cNvPr id="6" name="テキスト 31"/>
        <xdr:cNvSpPr txBox="1">
          <a:spLocks noChangeArrowheads="1"/>
        </xdr:cNvSpPr>
      </xdr:nvSpPr>
      <xdr:spPr>
        <a:xfrm>
          <a:off x="914400" y="8667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1629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285750</xdr:colOff>
      <xdr:row>4</xdr:row>
      <xdr:rowOff>0</xdr:rowOff>
    </xdr:to>
    <xdr:sp>
      <xdr:nvSpPr>
        <xdr:cNvPr id="8" name="テキスト 38"/>
        <xdr:cNvSpPr txBox="1">
          <a:spLocks noChangeArrowheads="1"/>
        </xdr:cNvSpPr>
      </xdr:nvSpPr>
      <xdr:spPr>
        <a:xfrm>
          <a:off x="923925" y="8667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17</xdr:col>
      <xdr:colOff>361950</xdr:colOff>
      <xdr:row>0</xdr:row>
      <xdr:rowOff>0</xdr:rowOff>
    </xdr:to>
    <xdr:sp>
      <xdr:nvSpPr>
        <xdr:cNvPr id="9" name="テキスト 16"/>
        <xdr:cNvSpPr txBox="1">
          <a:spLocks noChangeArrowheads="1"/>
        </xdr:cNvSpPr>
      </xdr:nvSpPr>
      <xdr:spPr>
        <a:xfrm>
          <a:off x="6819900" y="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最低必要個数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　　　計</a:t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18</xdr:col>
      <xdr:colOff>0</xdr:colOff>
      <xdr:row>18</xdr:row>
      <xdr:rowOff>85725</xdr:rowOff>
    </xdr:to>
    <xdr:sp>
      <xdr:nvSpPr>
        <xdr:cNvPr id="10" name="テキスト 18"/>
        <xdr:cNvSpPr txBox="1">
          <a:spLocks noChangeArrowheads="1"/>
        </xdr:cNvSpPr>
      </xdr:nvSpPr>
      <xdr:spPr>
        <a:xfrm>
          <a:off x="8162925" y="34194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19</xdr:col>
      <xdr:colOff>152400</xdr:colOff>
      <xdr:row>0</xdr:row>
      <xdr:rowOff>0</xdr:rowOff>
    </xdr:from>
    <xdr:to>
      <xdr:col>21</xdr:col>
      <xdr:colOff>76200</xdr:colOff>
      <xdr:row>0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4297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6848475" y="3486150"/>
          <a:ext cx="981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1" name="テキスト 31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2" name="テキスト 38"/>
        <xdr:cNvSpPr txBox="1">
          <a:spLocks noChangeArrowheads="1"/>
        </xdr:cNvSpPr>
      </xdr:nvSpPr>
      <xdr:spPr>
        <a:xfrm>
          <a:off x="9239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238125</xdr:colOff>
      <xdr:row>0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914400" y="0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4" name="テキスト 54"/>
        <xdr:cNvSpPr txBox="1">
          <a:spLocks noChangeArrowheads="1"/>
        </xdr:cNvSpPr>
      </xdr:nvSpPr>
      <xdr:spPr>
        <a:xfrm>
          <a:off x="885825" y="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16</xdr:col>
      <xdr:colOff>161925</xdr:colOff>
      <xdr:row>4</xdr:row>
      <xdr:rowOff>0</xdr:rowOff>
    </xdr:from>
    <xdr:to>
      <xdr:col>17</xdr:col>
      <xdr:colOff>104775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7210425" y="8667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229350" y="86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0</xdr:rowOff>
    </xdr:from>
    <xdr:to>
      <xdr:col>2</xdr:col>
      <xdr:colOff>238125</xdr:colOff>
      <xdr:row>4</xdr:row>
      <xdr:rowOff>0</xdr:rowOff>
    </xdr:to>
    <xdr:sp>
      <xdr:nvSpPr>
        <xdr:cNvPr id="7" name="テキスト 31"/>
        <xdr:cNvSpPr txBox="1">
          <a:spLocks noChangeArrowheads="1"/>
        </xdr:cNvSpPr>
      </xdr:nvSpPr>
      <xdr:spPr>
        <a:xfrm>
          <a:off x="914400" y="8667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1248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285750</xdr:colOff>
      <xdr:row>4</xdr:row>
      <xdr:rowOff>0</xdr:rowOff>
    </xdr:to>
    <xdr:sp>
      <xdr:nvSpPr>
        <xdr:cNvPr id="9" name="テキスト 38"/>
        <xdr:cNvSpPr txBox="1">
          <a:spLocks noChangeArrowheads="1"/>
        </xdr:cNvSpPr>
      </xdr:nvSpPr>
      <xdr:spPr>
        <a:xfrm>
          <a:off x="923925" y="8667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資源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17</xdr:col>
      <xdr:colOff>361950</xdr:colOff>
      <xdr:row>0</xdr:row>
      <xdr:rowOff>0</xdr:rowOff>
    </xdr:to>
    <xdr:sp>
      <xdr:nvSpPr>
        <xdr:cNvPr id="10" name="テキスト 16"/>
        <xdr:cNvSpPr txBox="1">
          <a:spLocks noChangeArrowheads="1"/>
        </xdr:cNvSpPr>
      </xdr:nvSpPr>
      <xdr:spPr>
        <a:xfrm>
          <a:off x="6819900" y="0"/>
          <a:ext cx="1209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最低必要個数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　　　計</a:t>
          </a:r>
        </a:p>
      </xdr:txBody>
    </xdr:sp>
    <xdr:clientData/>
  </xdr:twoCellAnchor>
  <xdr:twoCellAnchor>
    <xdr:from>
      <xdr:col>21</xdr:col>
      <xdr:colOff>152400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テキスト 19"/>
        <xdr:cNvSpPr txBox="1">
          <a:spLocks noChangeArrowheads="1"/>
        </xdr:cNvSpPr>
      </xdr:nvSpPr>
      <xdr:spPr>
        <a:xfrm>
          <a:off x="9639300" y="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3</xdr:col>
      <xdr:colOff>466725</xdr:colOff>
      <xdr:row>2</xdr:row>
      <xdr:rowOff>123825</xdr:rowOff>
    </xdr:from>
    <xdr:to>
      <xdr:col>6</xdr:col>
      <xdr:colOff>95250</xdr:colOff>
      <xdr:row>11</xdr:row>
      <xdr:rowOff>123825</xdr:rowOff>
    </xdr:to>
    <xdr:sp>
      <xdr:nvSpPr>
        <xdr:cNvPr id="12" name="Oval 13"/>
        <xdr:cNvSpPr>
          <a:spLocks/>
        </xdr:cNvSpPr>
      </xdr:nvSpPr>
      <xdr:spPr>
        <a:xfrm>
          <a:off x="1628775" y="571500"/>
          <a:ext cx="1104900" cy="1885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57150</xdr:rowOff>
    </xdr:from>
    <xdr:to>
      <xdr:col>6</xdr:col>
      <xdr:colOff>523875</xdr:colOff>
      <xdr:row>1</xdr:row>
      <xdr:rowOff>57150</xdr:rowOff>
    </xdr:to>
    <xdr:sp>
      <xdr:nvSpPr>
        <xdr:cNvPr id="13" name="AutoShape 14"/>
        <xdr:cNvSpPr>
          <a:spLocks/>
        </xdr:cNvSpPr>
      </xdr:nvSpPr>
      <xdr:spPr>
        <a:xfrm>
          <a:off x="1343025" y="57150"/>
          <a:ext cx="1819275" cy="219075"/>
        </a:xfrm>
        <a:prstGeom prst="wedgeRectCallout">
          <a:avLst>
            <a:gd name="adj1" fmla="val 10796"/>
            <a:gd name="adj2" fmla="val 245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用途ごとの床面積を入力</a:t>
          </a:r>
        </a:p>
      </xdr:txBody>
    </xdr:sp>
    <xdr:clientData/>
  </xdr:twoCellAnchor>
  <xdr:twoCellAnchor>
    <xdr:from>
      <xdr:col>4</xdr:col>
      <xdr:colOff>19050</xdr:colOff>
      <xdr:row>12</xdr:row>
      <xdr:rowOff>85725</xdr:rowOff>
    </xdr:from>
    <xdr:to>
      <xdr:col>8</xdr:col>
      <xdr:colOff>76200</xdr:colOff>
      <xdr:row>14</xdr:row>
      <xdr:rowOff>95250</xdr:rowOff>
    </xdr:to>
    <xdr:sp>
      <xdr:nvSpPr>
        <xdr:cNvPr id="14" name="AutoShape 15"/>
        <xdr:cNvSpPr>
          <a:spLocks/>
        </xdr:cNvSpPr>
      </xdr:nvSpPr>
      <xdr:spPr>
        <a:xfrm>
          <a:off x="1685925" y="2628900"/>
          <a:ext cx="2105025" cy="428625"/>
        </a:xfrm>
        <a:prstGeom prst="wedgeRectCallout">
          <a:avLst>
            <a:gd name="adj1" fmla="val 31370"/>
            <a:gd name="adj2" fmla="val -13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施設用途別廃棄物排出基準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により入力</a:t>
          </a:r>
        </a:p>
      </xdr:txBody>
    </xdr:sp>
    <xdr:clientData/>
  </xdr:twoCellAnchor>
  <xdr:twoCellAnchor>
    <xdr:from>
      <xdr:col>6</xdr:col>
      <xdr:colOff>361950</xdr:colOff>
      <xdr:row>3</xdr:row>
      <xdr:rowOff>104775</xdr:rowOff>
    </xdr:from>
    <xdr:to>
      <xdr:col>8</xdr:col>
      <xdr:colOff>200025</xdr:colOff>
      <xdr:row>10</xdr:row>
      <xdr:rowOff>142875</xdr:rowOff>
    </xdr:to>
    <xdr:sp>
      <xdr:nvSpPr>
        <xdr:cNvPr id="15" name="Oval 16"/>
        <xdr:cNvSpPr>
          <a:spLocks/>
        </xdr:cNvSpPr>
      </xdr:nvSpPr>
      <xdr:spPr>
        <a:xfrm>
          <a:off x="3000375" y="762000"/>
          <a:ext cx="9144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95250</xdr:rowOff>
    </xdr:from>
    <xdr:to>
      <xdr:col>16</xdr:col>
      <xdr:colOff>590550</xdr:colOff>
      <xdr:row>13</xdr:row>
      <xdr:rowOff>95250</xdr:rowOff>
    </xdr:to>
    <xdr:sp>
      <xdr:nvSpPr>
        <xdr:cNvPr id="16" name="AutoShape 17"/>
        <xdr:cNvSpPr>
          <a:spLocks/>
        </xdr:cNvSpPr>
      </xdr:nvSpPr>
      <xdr:spPr>
        <a:xfrm>
          <a:off x="6638925" y="2428875"/>
          <a:ext cx="1000125" cy="419100"/>
        </a:xfrm>
        <a:prstGeom prst="wedgeRectCallout">
          <a:avLst>
            <a:gd name="adj1" fmla="val -55810"/>
            <a:gd name="adj2" fmla="val -19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」もしくは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」を入力</a:t>
          </a:r>
        </a:p>
      </xdr:txBody>
    </xdr:sp>
    <xdr:clientData/>
  </xdr:twoCellAnchor>
  <xdr:twoCellAnchor>
    <xdr:from>
      <xdr:col>9</xdr:col>
      <xdr:colOff>295275</xdr:colOff>
      <xdr:row>12</xdr:row>
      <xdr:rowOff>123825</xdr:rowOff>
    </xdr:from>
    <xdr:to>
      <xdr:col>13</xdr:col>
      <xdr:colOff>628650</xdr:colOff>
      <xdr:row>14</xdr:row>
      <xdr:rowOff>104775</xdr:rowOff>
    </xdr:to>
    <xdr:sp>
      <xdr:nvSpPr>
        <xdr:cNvPr id="17" name="AutoShape 18"/>
        <xdr:cNvSpPr>
          <a:spLocks/>
        </xdr:cNvSpPr>
      </xdr:nvSpPr>
      <xdr:spPr>
        <a:xfrm>
          <a:off x="4314825" y="2667000"/>
          <a:ext cx="1885950" cy="400050"/>
        </a:xfrm>
        <a:prstGeom prst="wedgeRectCallout">
          <a:avLst>
            <a:gd name="adj1" fmla="val 4749"/>
            <a:gd name="adj2" fmla="val -17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収集業者と話し合いの上、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収集間隔を決めてください。</a:t>
          </a:r>
        </a:p>
      </xdr:txBody>
    </xdr:sp>
    <xdr:clientData/>
  </xdr:twoCellAnchor>
  <xdr:twoCellAnchor>
    <xdr:from>
      <xdr:col>5</xdr:col>
      <xdr:colOff>495300</xdr:colOff>
      <xdr:row>24</xdr:row>
      <xdr:rowOff>76200</xdr:rowOff>
    </xdr:from>
    <xdr:to>
      <xdr:col>15</xdr:col>
      <xdr:colOff>66675</xdr:colOff>
      <xdr:row>29</xdr:row>
      <xdr:rowOff>76200</xdr:rowOff>
    </xdr:to>
    <xdr:sp>
      <xdr:nvSpPr>
        <xdr:cNvPr id="18" name="Rectangle 19"/>
        <xdr:cNvSpPr>
          <a:spLocks/>
        </xdr:cNvSpPr>
      </xdr:nvSpPr>
      <xdr:spPr>
        <a:xfrm>
          <a:off x="2324100" y="4895850"/>
          <a:ext cx="43434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・洗浄廃水設備面積は、１㎡以上としてください。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・作業上必要面積は、容器の出し入れに必要とする広さのことで、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原則６㎡以上としてください。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・粗大ごみ置き場は、３㎡以上としてください。</a:t>
          </a:r>
        </a:p>
      </xdr:txBody>
    </xdr:sp>
    <xdr:clientData/>
  </xdr:twoCellAnchor>
  <xdr:twoCellAnchor>
    <xdr:from>
      <xdr:col>5</xdr:col>
      <xdr:colOff>657225</xdr:colOff>
      <xdr:row>29</xdr:row>
      <xdr:rowOff>114300</xdr:rowOff>
    </xdr:from>
    <xdr:to>
      <xdr:col>5</xdr:col>
      <xdr:colOff>657225</xdr:colOff>
      <xdr:row>33</xdr:row>
      <xdr:rowOff>171450</xdr:rowOff>
    </xdr:to>
    <xdr:sp>
      <xdr:nvSpPr>
        <xdr:cNvPr id="19" name="Line 20"/>
        <xdr:cNvSpPr>
          <a:spLocks/>
        </xdr:cNvSpPr>
      </xdr:nvSpPr>
      <xdr:spPr>
        <a:xfrm>
          <a:off x="2486025" y="57435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95250</xdr:rowOff>
    </xdr:from>
    <xdr:to>
      <xdr:col>11</xdr:col>
      <xdr:colOff>95250</xdr:colOff>
      <xdr:row>34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3819525" y="5724525"/>
          <a:ext cx="12287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29</xdr:row>
      <xdr:rowOff>85725</xdr:rowOff>
    </xdr:from>
    <xdr:to>
      <xdr:col>23</xdr:col>
      <xdr:colOff>0</xdr:colOff>
      <xdr:row>34</xdr:row>
      <xdr:rowOff>66675</xdr:rowOff>
    </xdr:to>
    <xdr:sp>
      <xdr:nvSpPr>
        <xdr:cNvPr id="21" name="Line 22"/>
        <xdr:cNvSpPr>
          <a:spLocks/>
        </xdr:cNvSpPr>
      </xdr:nvSpPr>
      <xdr:spPr>
        <a:xfrm>
          <a:off x="6724650" y="5715000"/>
          <a:ext cx="35623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23</xdr:row>
      <xdr:rowOff>104775</xdr:rowOff>
    </xdr:from>
    <xdr:to>
      <xdr:col>23</xdr:col>
      <xdr:colOff>276225</xdr:colOff>
      <xdr:row>26</xdr:row>
      <xdr:rowOff>57150</xdr:rowOff>
    </xdr:to>
    <xdr:sp>
      <xdr:nvSpPr>
        <xdr:cNvPr id="22" name="Rectangle 23"/>
        <xdr:cNvSpPr>
          <a:spLocks/>
        </xdr:cNvSpPr>
      </xdr:nvSpPr>
      <xdr:spPr>
        <a:xfrm>
          <a:off x="7000875" y="4762500"/>
          <a:ext cx="35623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容器数、反転コンテナ数を入力。ポリ容器で２段置き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する場合、奇数のときは「１」加えて偶数とする。</a:t>
          </a:r>
        </a:p>
      </xdr:txBody>
    </xdr:sp>
    <xdr:clientData/>
  </xdr:twoCellAnchor>
  <xdr:twoCellAnchor>
    <xdr:from>
      <xdr:col>18</xdr:col>
      <xdr:colOff>533400</xdr:colOff>
      <xdr:row>19</xdr:row>
      <xdr:rowOff>9525</xdr:rowOff>
    </xdr:from>
    <xdr:to>
      <xdr:col>18</xdr:col>
      <xdr:colOff>533400</xdr:colOff>
      <xdr:row>23</xdr:row>
      <xdr:rowOff>76200</xdr:rowOff>
    </xdr:to>
    <xdr:sp>
      <xdr:nvSpPr>
        <xdr:cNvPr id="23" name="Line 24"/>
        <xdr:cNvSpPr>
          <a:spLocks/>
        </xdr:cNvSpPr>
      </xdr:nvSpPr>
      <xdr:spPr>
        <a:xfrm flipH="1" flipV="1">
          <a:off x="8658225" y="40195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447675</xdr:colOff>
      <xdr:row>26</xdr:row>
      <xdr:rowOff>66675</xdr:rowOff>
    </xdr:from>
    <xdr:to>
      <xdr:col>18</xdr:col>
      <xdr:colOff>552450</xdr:colOff>
      <xdr:row>29</xdr:row>
      <xdr:rowOff>200025</xdr:rowOff>
    </xdr:to>
    <xdr:sp>
      <xdr:nvSpPr>
        <xdr:cNvPr id="24" name="Line 25"/>
        <xdr:cNvSpPr>
          <a:spLocks/>
        </xdr:cNvSpPr>
      </xdr:nvSpPr>
      <xdr:spPr>
        <a:xfrm flipH="1">
          <a:off x="8115300" y="5210175"/>
          <a:ext cx="561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25" name="テキスト 17"/>
        <xdr:cNvSpPr txBox="1">
          <a:spLocks noChangeArrowheads="1"/>
        </xdr:cNvSpPr>
      </xdr:nvSpPr>
      <xdr:spPr>
        <a:xfrm>
          <a:off x="6848475" y="3486150"/>
          <a:ext cx="9429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  <xdr:twoCellAnchor>
    <xdr:from>
      <xdr:col>15</xdr:col>
      <xdr:colOff>247650</xdr:colOff>
      <xdr:row>16</xdr:row>
      <xdr:rowOff>104775</xdr:rowOff>
    </xdr:from>
    <xdr:to>
      <xdr:col>17</xdr:col>
      <xdr:colOff>123825</xdr:colOff>
      <xdr:row>18</xdr:row>
      <xdr:rowOff>152400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6848475" y="3486150"/>
          <a:ext cx="9429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必要個数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　　　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85" zoomScaleNormal="85" zoomScalePageLayoutView="0" workbookViewId="0" topLeftCell="A1">
      <selection activeCell="C1" sqref="C1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3.25390625" style="0" customWidth="1"/>
    <col min="4" max="4" width="15.375" style="0" customWidth="1"/>
    <col min="5" max="5" width="3.00390625" style="0" customWidth="1"/>
    <col min="6" max="6" width="7.625" style="0" customWidth="1"/>
    <col min="7" max="7" width="14.625" style="0" customWidth="1"/>
    <col min="8" max="8" width="7.875" style="0" customWidth="1"/>
    <col min="9" max="10" width="8.625" style="0" customWidth="1"/>
    <col min="11" max="11" width="6.625" style="0" customWidth="1"/>
    <col min="12" max="12" width="1.4921875" style="0" customWidth="1"/>
    <col min="13" max="13" width="5.25390625" style="0" customWidth="1"/>
    <col min="14" max="14" width="3.625" style="0" customWidth="1"/>
    <col min="15" max="15" width="6.625" style="0" customWidth="1"/>
    <col min="16" max="16" width="8.125" style="0" customWidth="1"/>
    <col min="17" max="17" width="6.625" style="0" customWidth="1"/>
    <col min="18" max="18" width="16.625" style="0" customWidth="1"/>
    <col min="19" max="19" width="12.125" style="0" customWidth="1"/>
    <col min="20" max="20" width="6.375" style="0" customWidth="1"/>
    <col min="21" max="21" width="9.625" style="0" customWidth="1"/>
    <col min="22" max="22" width="7.75390625" style="0" customWidth="1"/>
    <col min="23" max="23" width="4.875" style="0" customWidth="1"/>
    <col min="24" max="24" width="8.625" style="0" customWidth="1"/>
    <col min="25" max="25" width="3.625" style="0" customWidth="1"/>
  </cols>
  <sheetData>
    <row r="1" spans="1:21" ht="14.25" customHeight="1">
      <c r="A1" s="5"/>
      <c r="B1" s="184"/>
      <c r="C1" s="5"/>
      <c r="D1" s="5"/>
      <c r="E1" s="5"/>
      <c r="F1" s="5"/>
      <c r="G1" s="5"/>
      <c r="H1" s="5"/>
      <c r="I1" s="363" t="s">
        <v>95</v>
      </c>
      <c r="J1" s="363"/>
      <c r="K1" s="363"/>
      <c r="L1" s="363"/>
      <c r="M1" s="363"/>
      <c r="N1" s="363"/>
      <c r="O1" s="363"/>
      <c r="P1" s="363"/>
      <c r="Q1" s="363"/>
      <c r="R1" s="363"/>
      <c r="S1" s="5"/>
      <c r="T1" s="5"/>
      <c r="U1" s="5"/>
    </row>
    <row r="2" spans="1:21" ht="14.25" customHeight="1">
      <c r="A2" s="5"/>
      <c r="B2" s="184"/>
      <c r="C2" s="5"/>
      <c r="D2" s="5"/>
      <c r="E2" s="5"/>
      <c r="F2" s="5"/>
      <c r="G2" s="5"/>
      <c r="H2" s="5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5"/>
      <c r="T2" s="5"/>
      <c r="U2" s="5"/>
    </row>
    <row r="3" spans="1:21" ht="14.25" customHeight="1" thickBot="1">
      <c r="A3" s="5"/>
      <c r="B3" s="57" t="s">
        <v>0</v>
      </c>
      <c r="C3" s="5"/>
      <c r="D3" s="5"/>
      <c r="E3" s="5"/>
      <c r="F3" s="5"/>
      <c r="G3" s="5"/>
      <c r="H3" s="5"/>
      <c r="I3" s="5"/>
      <c r="J3" s="5"/>
      <c r="K3" s="6"/>
      <c r="L3" s="6"/>
      <c r="M3" s="8"/>
      <c r="N3" s="8"/>
      <c r="O3" s="8"/>
      <c r="P3" s="8"/>
      <c r="Q3" s="8"/>
      <c r="R3" s="5"/>
      <c r="S3" s="5"/>
      <c r="T3" s="5"/>
      <c r="U3" s="5"/>
    </row>
    <row r="4" spans="1:21" ht="15" customHeight="1">
      <c r="A4" s="5"/>
      <c r="B4" s="119" t="s">
        <v>1</v>
      </c>
      <c r="C4" s="122"/>
      <c r="D4" s="120"/>
      <c r="E4" s="9"/>
      <c r="F4" s="11" t="s">
        <v>129</v>
      </c>
      <c r="G4" s="10"/>
      <c r="H4" s="10"/>
      <c r="I4" s="11"/>
      <c r="J4" s="11"/>
      <c r="K4" s="11"/>
      <c r="L4" s="11"/>
      <c r="M4" s="11"/>
      <c r="N4" s="122"/>
      <c r="O4" s="122"/>
      <c r="P4" s="122"/>
      <c r="Q4" s="122"/>
      <c r="R4" s="9"/>
      <c r="S4" s="12" t="s">
        <v>2</v>
      </c>
      <c r="T4" s="12"/>
      <c r="U4" s="13"/>
    </row>
    <row r="5" spans="1:21" ht="15" customHeight="1" thickBot="1">
      <c r="A5" s="5"/>
      <c r="B5" s="121"/>
      <c r="C5" s="128"/>
      <c r="D5" s="129"/>
      <c r="E5" s="15"/>
      <c r="F5" s="128"/>
      <c r="G5" s="15"/>
      <c r="H5" s="15"/>
      <c r="I5" s="125"/>
      <c r="J5" s="125"/>
      <c r="K5" s="125"/>
      <c r="L5" s="125"/>
      <c r="M5" s="125"/>
      <c r="N5" s="128"/>
      <c r="O5" s="128"/>
      <c r="P5" s="128"/>
      <c r="Q5" s="128"/>
      <c r="R5" s="15"/>
      <c r="S5" s="127" t="s">
        <v>104</v>
      </c>
      <c r="T5" s="17"/>
      <c r="U5" s="18"/>
    </row>
    <row r="6" spans="1:21" ht="21" customHeight="1" thickBot="1">
      <c r="A6" s="5"/>
      <c r="B6" s="262" t="s">
        <v>3</v>
      </c>
      <c r="C6" s="263"/>
      <c r="D6" s="264"/>
      <c r="E6" s="114" t="s">
        <v>110</v>
      </c>
      <c r="F6" s="305"/>
      <c r="G6" s="272" t="s">
        <v>111</v>
      </c>
      <c r="H6" s="255"/>
      <c r="I6" s="263"/>
      <c r="J6" s="263"/>
      <c r="K6" s="255"/>
      <c r="L6" s="265"/>
      <c r="M6" s="116"/>
      <c r="N6" s="114" t="s">
        <v>110</v>
      </c>
      <c r="O6" s="266"/>
      <c r="P6" s="265" t="s">
        <v>6</v>
      </c>
      <c r="Q6" s="326">
        <f>IF(F6&lt;1,"",ROUND(F6*1*0.771*3/O6,1))</f>
      </c>
      <c r="R6" s="267"/>
      <c r="S6" s="364">
        <f>IF(F6&lt;1,"",IF(ROUND(Q6*1.4,0)&lt;1,1,ROUND(Q6*1.4,0)))</f>
      </c>
      <c r="T6" s="365"/>
      <c r="U6" s="201"/>
    </row>
    <row r="7" spans="1:21" ht="21" customHeight="1" thickBot="1">
      <c r="A7" s="5"/>
      <c r="B7" s="262" t="s">
        <v>8</v>
      </c>
      <c r="C7" s="263"/>
      <c r="D7" s="264"/>
      <c r="E7" s="114" t="s">
        <v>4</v>
      </c>
      <c r="F7" s="306">
        <f>IF(F6&lt;1,"",F6)</f>
      </c>
      <c r="G7" s="272" t="s">
        <v>112</v>
      </c>
      <c r="H7" s="255"/>
      <c r="I7" s="263"/>
      <c r="J7" s="263"/>
      <c r="K7" s="255"/>
      <c r="L7" s="265"/>
      <c r="M7" s="116"/>
      <c r="N7" s="114" t="s">
        <v>110</v>
      </c>
      <c r="O7" s="333">
        <v>15</v>
      </c>
      <c r="P7" s="265" t="s">
        <v>6</v>
      </c>
      <c r="Q7" s="326">
        <f>IF(F6&lt;1,"",ROUND(F7*1*0.034*13/O7,1))</f>
      </c>
      <c r="R7" s="267"/>
      <c r="S7" s="364">
        <f>IF(F6&lt;1,"",IF(ROUND(Q7*1.4,0)&lt;1,1,ROUND(Q7*1.4,0)))</f>
      </c>
      <c r="T7" s="365"/>
      <c r="U7" s="202"/>
    </row>
    <row r="8" spans="1:21" ht="21" customHeight="1">
      <c r="A8" s="5"/>
      <c r="B8" s="203"/>
      <c r="C8" s="366" t="s">
        <v>78</v>
      </c>
      <c r="D8" s="367"/>
      <c r="E8" s="206" t="s">
        <v>4</v>
      </c>
      <c r="F8" s="307">
        <f>IF(F6&lt;1,"",F6)</f>
      </c>
      <c r="G8" s="273" t="s">
        <v>113</v>
      </c>
      <c r="H8" s="204"/>
      <c r="I8" s="256"/>
      <c r="J8" s="256"/>
      <c r="K8" s="204"/>
      <c r="L8" s="205"/>
      <c r="M8" s="257"/>
      <c r="N8" s="206" t="s">
        <v>110</v>
      </c>
      <c r="O8" s="209">
        <v>9.5</v>
      </c>
      <c r="P8" s="205" t="s">
        <v>6</v>
      </c>
      <c r="Q8" s="327">
        <f>IF(F6&lt;1,"",ROUND(F8*1*0.137*6/O8,1))</f>
      </c>
      <c r="R8" s="204" t="s">
        <v>10</v>
      </c>
      <c r="S8" s="210"/>
      <c r="T8" s="210"/>
      <c r="U8" s="297">
        <f>IF(F6&lt;1,"",IF(ROUND(Q8*1.4,0)&lt;1,1,ROUND(Q8*1.4,0)))</f>
      </c>
    </row>
    <row r="9" spans="1:21" ht="21" customHeight="1">
      <c r="A9" s="5"/>
      <c r="B9" s="203" t="s">
        <v>82</v>
      </c>
      <c r="C9" s="342" t="s">
        <v>79</v>
      </c>
      <c r="D9" s="343"/>
      <c r="E9" s="206" t="s">
        <v>4</v>
      </c>
      <c r="F9" s="307">
        <f>IF(F6&lt;1,"",F6)</f>
      </c>
      <c r="G9" s="273" t="s">
        <v>114</v>
      </c>
      <c r="H9" s="204"/>
      <c r="I9" s="207"/>
      <c r="J9" s="207"/>
      <c r="K9" s="204"/>
      <c r="L9" s="205"/>
      <c r="M9" s="208"/>
      <c r="N9" s="259" t="s">
        <v>110</v>
      </c>
      <c r="O9" s="204">
        <v>12.5</v>
      </c>
      <c r="P9" s="205" t="s">
        <v>6</v>
      </c>
      <c r="Q9" s="327">
        <f>IF(F6&lt;1,"",ROUND(F9*1*0.032*6/O9,1))</f>
      </c>
      <c r="R9" s="204" t="s">
        <v>11</v>
      </c>
      <c r="S9" s="211"/>
      <c r="T9" s="211"/>
      <c r="U9" s="297">
        <f>IF(F6&lt;1,"",IF(ROUND(Q9*1.4,0)&lt;1,1,ROUND(Q9*1.4,0)))</f>
      </c>
    </row>
    <row r="10" spans="1:21" ht="21" customHeight="1">
      <c r="A10" s="5"/>
      <c r="B10" s="203"/>
      <c r="C10" s="342" t="s">
        <v>81</v>
      </c>
      <c r="D10" s="343"/>
      <c r="E10" s="276" t="s">
        <v>4</v>
      </c>
      <c r="F10" s="308">
        <f>IF(F6&lt;1,"",F6)</f>
      </c>
      <c r="G10" s="274" t="s">
        <v>115</v>
      </c>
      <c r="H10" s="260"/>
      <c r="I10" s="207"/>
      <c r="J10" s="207"/>
      <c r="K10" s="260"/>
      <c r="L10" s="258"/>
      <c r="M10" s="208"/>
      <c r="N10" s="259" t="s">
        <v>110</v>
      </c>
      <c r="O10" s="260">
        <v>3</v>
      </c>
      <c r="P10" s="258" t="s">
        <v>6</v>
      </c>
      <c r="Q10" s="328">
        <f>IF(F6&lt;1,"",ROUND(F10*1*0.018*6/O10,1))</f>
      </c>
      <c r="R10" s="204" t="s">
        <v>12</v>
      </c>
      <c r="S10" s="211"/>
      <c r="T10" s="211"/>
      <c r="U10" s="297">
        <f>IF(F6&lt;1,"",IF(ROUND(Q10*1.4,0)&lt;1,1,ROUND(Q10*1.4,0)))</f>
      </c>
    </row>
    <row r="11" spans="1:21" ht="21" customHeight="1">
      <c r="A11" s="5"/>
      <c r="B11" s="261" t="s">
        <v>83</v>
      </c>
      <c r="C11" s="342" t="s">
        <v>80</v>
      </c>
      <c r="D11" s="343"/>
      <c r="E11" s="276" t="s">
        <v>4</v>
      </c>
      <c r="F11" s="307">
        <f>IF(F6&lt;1,"",F6)</f>
      </c>
      <c r="G11" s="273" t="s">
        <v>116</v>
      </c>
      <c r="H11" s="204"/>
      <c r="I11" s="256"/>
      <c r="J11" s="256"/>
      <c r="K11" s="204"/>
      <c r="L11" s="205"/>
      <c r="M11" s="257"/>
      <c r="N11" s="206" t="s">
        <v>110</v>
      </c>
      <c r="O11" s="204">
        <v>1.5</v>
      </c>
      <c r="P11" s="205" t="s">
        <v>6</v>
      </c>
      <c r="Q11" s="327">
        <f>IF(F6&lt;1,"",ROUND(F11*1*0.007*6/O11,1))</f>
      </c>
      <c r="R11" s="204" t="s">
        <v>106</v>
      </c>
      <c r="S11" s="214"/>
      <c r="T11" s="214"/>
      <c r="U11" s="297">
        <f>IF(F6&lt;1,"",IF(ROUND(Q11*1.4,0)&lt;1,1,ROUND(Q11*1.4,0)))</f>
      </c>
    </row>
    <row r="12" spans="1:21" ht="21" customHeight="1" thickBot="1">
      <c r="A12" s="5"/>
      <c r="B12" s="212"/>
      <c r="C12" s="344" t="s">
        <v>107</v>
      </c>
      <c r="D12" s="345"/>
      <c r="E12" s="213" t="s">
        <v>4</v>
      </c>
      <c r="F12" s="309">
        <f>IF(F6&lt;1,"",F6)</f>
      </c>
      <c r="G12" s="275" t="s">
        <v>117</v>
      </c>
      <c r="H12" s="268"/>
      <c r="I12" s="270"/>
      <c r="J12" s="270"/>
      <c r="K12" s="268"/>
      <c r="L12" s="269"/>
      <c r="M12" s="271"/>
      <c r="N12" s="213" t="s">
        <v>110</v>
      </c>
      <c r="O12" s="268">
        <v>0.5</v>
      </c>
      <c r="P12" s="269" t="s">
        <v>6</v>
      </c>
      <c r="Q12" s="327">
        <f>IF(F6&lt;1,"",ROUND(F12*1*0.001*6/O12,1))</f>
      </c>
      <c r="R12" s="204" t="s">
        <v>90</v>
      </c>
      <c r="S12" s="211"/>
      <c r="T12" s="211"/>
      <c r="U12" s="298">
        <f>IF(F6&lt;1,"",IF(ROUND(Q12*1.4,0)&lt;1,1,ROUND(Q12*1.4,0)))</f>
      </c>
    </row>
    <row r="13" spans="1:21" ht="18" customHeight="1">
      <c r="A13" s="33"/>
      <c r="B13" s="5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4"/>
      <c r="R13" s="35"/>
      <c r="S13" s="346" t="s">
        <v>77</v>
      </c>
      <c r="T13" s="347"/>
      <c r="U13" s="64" t="s">
        <v>71</v>
      </c>
    </row>
    <row r="14" spans="1:21" ht="18" customHeight="1">
      <c r="A14" s="5"/>
      <c r="B14" s="38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5"/>
      <c r="Q14" s="40"/>
      <c r="R14" s="42"/>
      <c r="S14" s="215" t="s">
        <v>87</v>
      </c>
      <c r="T14" s="317">
        <f>_xlfn.IFERROR(IF(O6=15,IF(ROUND(Q6*1.4,0)&lt;1,1,ROUND(Q6*1.4,0)),0)+IF(O7=15,IF(ROUND(Q7*1.4,0)&lt;1,1,ROUND(Q7*1.4,0)),0),"")</f>
      </c>
      <c r="U14" s="348">
        <f>IF(F6&lt;1,"",SUM(U8:U12))</f>
      </c>
    </row>
    <row r="15" spans="1:21" ht="18" customHeight="1" thickBot="1">
      <c r="A15" s="45"/>
      <c r="B15" s="38" t="s">
        <v>72</v>
      </c>
      <c r="C15" s="5"/>
      <c r="D15" s="5"/>
      <c r="E15" s="5"/>
      <c r="F15" s="5"/>
      <c r="G15" s="5"/>
      <c r="H15" s="5"/>
      <c r="I15" s="5"/>
      <c r="J15" s="46"/>
      <c r="K15" s="5"/>
      <c r="L15" s="5"/>
      <c r="M15" s="5"/>
      <c r="N15" s="5"/>
      <c r="O15" s="5"/>
      <c r="P15" s="5"/>
      <c r="Q15" s="47"/>
      <c r="R15" s="48"/>
      <c r="S15" s="216" t="s">
        <v>88</v>
      </c>
      <c r="T15" s="318">
        <f>IF(O6=175,IF(ROUND(Q6*1.4,0)&lt;1,1,ROUND(Q6*1.4,0)),0)+IF(O7=175,IF(ROUND(Q7*1.4,0)&lt;1,1,ROUND(Q7*1.4,0)),0)</f>
        <v>0</v>
      </c>
      <c r="U15" s="349"/>
    </row>
    <row r="16" spans="1:21" ht="13.5">
      <c r="A16" s="45"/>
      <c r="B16" s="38" t="s">
        <v>118</v>
      </c>
      <c r="C16" s="5"/>
      <c r="D16" s="5"/>
      <c r="E16" s="5"/>
      <c r="F16" s="5"/>
      <c r="G16" s="5"/>
      <c r="H16" s="5"/>
      <c r="I16" s="5"/>
      <c r="J16" s="46"/>
      <c r="K16" s="5"/>
      <c r="L16" s="5"/>
      <c r="M16" s="5"/>
      <c r="N16" s="5"/>
      <c r="O16" s="5"/>
      <c r="P16" s="5"/>
      <c r="Q16" s="41"/>
      <c r="R16" s="41"/>
      <c r="S16" s="51"/>
      <c r="T16" s="52"/>
      <c r="U16" s="52"/>
    </row>
    <row r="17" spans="1:21" ht="14.25">
      <c r="A17" s="45"/>
      <c r="B17" s="38" t="s">
        <v>119</v>
      </c>
      <c r="C17" s="5"/>
      <c r="D17" s="5"/>
      <c r="E17" s="5"/>
      <c r="F17" s="5"/>
      <c r="G17" s="5"/>
      <c r="H17" s="5"/>
      <c r="I17" s="5"/>
      <c r="J17" s="46"/>
      <c r="K17" s="5"/>
      <c r="L17" s="5"/>
      <c r="M17" s="5"/>
      <c r="N17" s="5"/>
      <c r="O17" s="5"/>
      <c r="P17" s="5"/>
      <c r="Q17" s="41"/>
      <c r="R17" s="41"/>
      <c r="S17" s="51"/>
      <c r="T17" s="52"/>
      <c r="U17" s="52"/>
    </row>
    <row r="18" spans="1:21" ht="13.5">
      <c r="A18" s="45"/>
      <c r="B18" s="53" t="s">
        <v>102</v>
      </c>
      <c r="C18" s="5"/>
      <c r="D18" s="5"/>
      <c r="E18" s="5"/>
      <c r="F18" s="5"/>
      <c r="G18" s="5"/>
      <c r="H18" s="5"/>
      <c r="I18" s="5"/>
      <c r="J18" s="46"/>
      <c r="K18" s="5"/>
      <c r="L18" s="5"/>
      <c r="M18" s="5"/>
      <c r="N18" s="5"/>
      <c r="O18" s="5"/>
      <c r="P18" s="5"/>
      <c r="Q18" s="41"/>
      <c r="R18" s="41"/>
      <c r="S18" s="51"/>
      <c r="T18" s="52"/>
      <c r="U18" s="52"/>
    </row>
    <row r="19" spans="1:21" ht="13.5">
      <c r="A19" s="54"/>
      <c r="B19" s="38" t="s">
        <v>103</v>
      </c>
      <c r="C19" s="5"/>
      <c r="D19" s="5"/>
      <c r="E19" s="5"/>
      <c r="F19" s="5"/>
      <c r="G19" s="5"/>
      <c r="H19" s="5"/>
      <c r="I19" s="5"/>
      <c r="J19" s="46"/>
      <c r="K19" s="5"/>
      <c r="L19" s="5"/>
      <c r="M19" s="5"/>
      <c r="N19" s="5"/>
      <c r="O19" s="5"/>
      <c r="P19" s="5"/>
      <c r="Q19" s="41"/>
      <c r="R19" s="41"/>
      <c r="S19" s="51"/>
      <c r="T19" s="52"/>
      <c r="U19" s="52"/>
    </row>
    <row r="20" spans="1:21" ht="13.5">
      <c r="A20" s="54"/>
      <c r="B20" s="38" t="s">
        <v>89</v>
      </c>
      <c r="C20" s="5"/>
      <c r="D20" s="5"/>
      <c r="E20" s="5"/>
      <c r="F20" s="5"/>
      <c r="G20" s="5"/>
      <c r="H20" s="5"/>
      <c r="I20" s="5"/>
      <c r="J20" s="46"/>
      <c r="K20" s="5"/>
      <c r="L20" s="5"/>
      <c r="M20" s="5"/>
      <c r="N20" s="5"/>
      <c r="O20" s="5"/>
      <c r="P20" s="5"/>
      <c r="Q20" s="41"/>
      <c r="R20" s="41"/>
      <c r="S20" s="51"/>
      <c r="T20" s="52"/>
      <c r="U20" s="52"/>
    </row>
    <row r="21" spans="2:21" ht="13.5">
      <c r="B21" s="55"/>
      <c r="C21" s="5"/>
      <c r="D21" s="5"/>
      <c r="E21" s="5"/>
      <c r="F21" s="5"/>
      <c r="G21" s="5"/>
      <c r="H21" s="5"/>
      <c r="I21" s="5"/>
      <c r="J21" s="46"/>
      <c r="K21" s="5"/>
      <c r="L21" s="5"/>
      <c r="M21" s="5"/>
      <c r="N21" s="5"/>
      <c r="O21" s="5"/>
      <c r="P21" s="5"/>
      <c r="Q21" s="41"/>
      <c r="R21" s="41"/>
      <c r="S21" s="51"/>
      <c r="T21" s="52"/>
      <c r="U21" s="52"/>
    </row>
    <row r="22" spans="1:25" ht="22.5" customHeight="1" thickBot="1">
      <c r="A22" s="123"/>
      <c r="B22" s="57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6"/>
      <c r="M22" s="5"/>
      <c r="N22" s="5"/>
      <c r="O22" s="5"/>
      <c r="P22" s="56"/>
      <c r="Q22" s="56"/>
      <c r="R22" s="57"/>
      <c r="S22" s="5"/>
      <c r="T22" s="58"/>
      <c r="U22" s="277"/>
      <c r="Y22" s="278"/>
    </row>
    <row r="23" spans="1:25" ht="18" customHeight="1">
      <c r="A23" s="45"/>
      <c r="B23" s="336" t="s">
        <v>135</v>
      </c>
      <c r="C23" s="350" t="s">
        <v>70</v>
      </c>
      <c r="D23" s="351"/>
      <c r="E23" s="10" t="s">
        <v>16</v>
      </c>
      <c r="F23" s="36"/>
      <c r="G23" s="59"/>
      <c r="H23" s="11" t="s">
        <v>130</v>
      </c>
      <c r="I23" s="141"/>
      <c r="J23" s="10"/>
      <c r="K23" s="319">
        <v>0.35</v>
      </c>
      <c r="L23" s="11" t="s">
        <v>124</v>
      </c>
      <c r="M23" s="10"/>
      <c r="N23" s="10"/>
      <c r="O23" s="141"/>
      <c r="P23" s="10"/>
      <c r="Q23" s="302">
        <v>0.55</v>
      </c>
      <c r="R23" s="10" t="s">
        <v>134</v>
      </c>
      <c r="S23" s="299">
        <f>_xlfn.IFERROR(EVEN(T14),"")</f>
      </c>
      <c r="T23" s="280" t="s">
        <v>132</v>
      </c>
      <c r="U23" s="279"/>
      <c r="V23" s="301"/>
      <c r="W23" s="11" t="s">
        <v>65</v>
      </c>
      <c r="X23" s="302">
        <f>_xlfn.IFERROR(IF(S23&lt;1,"",ROUND(K23*Q23*S23/V23,1)),"")</f>
      </c>
      <c r="Y23" s="290" t="s">
        <v>73</v>
      </c>
    </row>
    <row r="24" spans="1:26" ht="18" customHeight="1">
      <c r="A24" s="5"/>
      <c r="B24" s="337"/>
      <c r="C24" s="352"/>
      <c r="D24" s="353"/>
      <c r="E24" s="142" t="s">
        <v>22</v>
      </c>
      <c r="F24" s="143"/>
      <c r="G24" s="144"/>
      <c r="H24" s="145" t="s">
        <v>131</v>
      </c>
      <c r="I24" s="146"/>
      <c r="J24" s="147"/>
      <c r="K24" s="320">
        <v>0.59</v>
      </c>
      <c r="L24" s="145" t="s">
        <v>125</v>
      </c>
      <c r="M24" s="147"/>
      <c r="N24" s="147"/>
      <c r="O24" s="146"/>
      <c r="P24" s="147"/>
      <c r="Q24" s="321">
        <v>1.36</v>
      </c>
      <c r="R24" s="147" t="s">
        <v>134</v>
      </c>
      <c r="S24" s="300">
        <f>T15</f>
        <v>0</v>
      </c>
      <c r="T24" s="147" t="s">
        <v>121</v>
      </c>
      <c r="V24" s="20"/>
      <c r="W24" s="145" t="s">
        <v>126</v>
      </c>
      <c r="X24" s="303">
        <f>IF(S24&lt;1,"",ROUND(K24*Q24*S24,1))</f>
      </c>
      <c r="Y24" s="148" t="s">
        <v>73</v>
      </c>
      <c r="Z24" s="289"/>
    </row>
    <row r="25" spans="1:26" ht="18" customHeight="1">
      <c r="A25" s="5"/>
      <c r="B25" s="337"/>
      <c r="C25" s="354"/>
      <c r="D25" s="355"/>
      <c r="E25" s="176" t="s">
        <v>66</v>
      </c>
      <c r="F25" s="177"/>
      <c r="G25" s="138"/>
      <c r="H25" s="178"/>
      <c r="I25" s="139"/>
      <c r="J25" s="138"/>
      <c r="K25" s="179"/>
      <c r="L25" s="178"/>
      <c r="M25" s="138"/>
      <c r="N25" s="138"/>
      <c r="O25" s="139"/>
      <c r="P25" s="138"/>
      <c r="Q25" s="139"/>
      <c r="R25" s="138"/>
      <c r="S25" s="138"/>
      <c r="T25" s="138"/>
      <c r="U25" s="138"/>
      <c r="V25" s="138"/>
      <c r="W25" s="178"/>
      <c r="X25" s="304">
        <f>IF(F6&lt;1,"",SUM(X23:X24))</f>
      </c>
      <c r="Y25" s="140" t="s">
        <v>73</v>
      </c>
      <c r="Z25" s="160"/>
    </row>
    <row r="26" spans="1:26" ht="18" customHeight="1">
      <c r="A26" s="5"/>
      <c r="B26" s="337"/>
      <c r="C26" s="356" t="s">
        <v>71</v>
      </c>
      <c r="D26" s="357"/>
      <c r="E26" s="104" t="s">
        <v>23</v>
      </c>
      <c r="F26" s="156"/>
      <c r="G26" s="94"/>
      <c r="H26" s="160" t="s">
        <v>141</v>
      </c>
      <c r="I26" s="157"/>
      <c r="J26" s="158"/>
      <c r="K26" s="157" t="s">
        <v>24</v>
      </c>
      <c r="L26" s="159"/>
      <c r="M26" s="160"/>
      <c r="N26" s="160" t="s">
        <v>143</v>
      </c>
      <c r="O26" s="332"/>
      <c r="P26" s="161" t="s">
        <v>25</v>
      </c>
      <c r="Q26" s="288" t="s">
        <v>26</v>
      </c>
      <c r="R26" s="160" t="s">
        <v>140</v>
      </c>
      <c r="S26" s="157"/>
      <c r="T26" s="285"/>
      <c r="U26" s="285"/>
      <c r="V26" s="160"/>
      <c r="W26" s="285"/>
      <c r="X26" s="160"/>
      <c r="Y26" s="162"/>
      <c r="Z26" s="289"/>
    </row>
    <row r="27" spans="1:25" ht="18" customHeight="1">
      <c r="A27" s="5"/>
      <c r="B27" s="337"/>
      <c r="C27" s="358"/>
      <c r="D27" s="359"/>
      <c r="E27" s="163"/>
      <c r="F27" s="164"/>
      <c r="G27" s="94" t="s">
        <v>84</v>
      </c>
      <c r="H27" s="330" t="s">
        <v>27</v>
      </c>
      <c r="I27" s="294">
        <f>U8</f>
      </c>
      <c r="J27" s="165" t="s">
        <v>28</v>
      </c>
      <c r="K27" s="166" t="s">
        <v>24</v>
      </c>
      <c r="L27" s="165" t="s">
        <v>4</v>
      </c>
      <c r="M27" s="282">
        <v>4</v>
      </c>
      <c r="N27" s="165" t="s">
        <v>142</v>
      </c>
      <c r="O27" s="282"/>
      <c r="P27" s="292">
        <f>IF(F6&lt;1,"",ROUND(I27/M27,1))</f>
      </c>
      <c r="Q27" s="293">
        <f>IF(F6&lt;1,"",ROUNDUP(P27,0))</f>
      </c>
      <c r="R27" s="165" t="s">
        <v>139</v>
      </c>
      <c r="S27" s="282"/>
      <c r="T27" s="282"/>
      <c r="U27" s="165"/>
      <c r="V27" s="295">
        <f>Q27</f>
      </c>
      <c r="W27" s="287" t="s">
        <v>123</v>
      </c>
      <c r="X27" s="311">
        <f>IF(F6&lt;1,"",ROUND(0.2*V27,1))</f>
      </c>
      <c r="Y27" s="167" t="s">
        <v>73</v>
      </c>
    </row>
    <row r="28" spans="1:25" ht="18" customHeight="1">
      <c r="A28" s="5"/>
      <c r="B28" s="337"/>
      <c r="C28" s="358"/>
      <c r="D28" s="359"/>
      <c r="E28" s="168" t="s">
        <v>64</v>
      </c>
      <c r="F28" s="169"/>
      <c r="G28" s="94" t="s">
        <v>85</v>
      </c>
      <c r="H28" s="330" t="s">
        <v>27</v>
      </c>
      <c r="I28" s="294">
        <f>U9</f>
      </c>
      <c r="J28" s="165" t="s">
        <v>28</v>
      </c>
      <c r="K28" s="166" t="s">
        <v>24</v>
      </c>
      <c r="L28" s="165" t="s">
        <v>4</v>
      </c>
      <c r="M28" s="282">
        <v>4</v>
      </c>
      <c r="N28" s="165" t="s">
        <v>122</v>
      </c>
      <c r="O28" s="282"/>
      <c r="P28" s="292">
        <f>IF(F6&lt;1,"",ROUND(I28/M28,1))</f>
      </c>
      <c r="Q28" s="293">
        <f>IF(F6&lt;1,"",ROUNDUP(P28,0))</f>
      </c>
      <c r="R28" s="165" t="s">
        <v>133</v>
      </c>
      <c r="S28" s="282"/>
      <c r="T28" s="165"/>
      <c r="U28" s="165"/>
      <c r="V28" s="295">
        <f>Q28</f>
      </c>
      <c r="W28" s="287" t="s">
        <v>123</v>
      </c>
      <c r="X28" s="311">
        <f>IF(F6&lt;1,"",ROUND(0.2*V28,1))</f>
      </c>
      <c r="Y28" s="167" t="s">
        <v>73</v>
      </c>
    </row>
    <row r="29" spans="1:25" ht="18" customHeight="1">
      <c r="A29" s="5"/>
      <c r="B29" s="337"/>
      <c r="C29" s="358"/>
      <c r="D29" s="359"/>
      <c r="E29" s="168" t="s">
        <v>74</v>
      </c>
      <c r="F29" s="169"/>
      <c r="G29" s="94" t="s">
        <v>86</v>
      </c>
      <c r="H29" s="330" t="s">
        <v>27</v>
      </c>
      <c r="I29" s="294">
        <f>U10</f>
      </c>
      <c r="J29" s="165" t="s">
        <v>28</v>
      </c>
      <c r="K29" s="166" t="s">
        <v>24</v>
      </c>
      <c r="L29" s="165" t="s">
        <v>4</v>
      </c>
      <c r="M29" s="282">
        <v>4</v>
      </c>
      <c r="N29" s="165" t="s">
        <v>122</v>
      </c>
      <c r="O29" s="282"/>
      <c r="P29" s="292">
        <f>IF(F6&lt;1,"",ROUND(I29/M29,1))</f>
      </c>
      <c r="Q29" s="293">
        <f>IF(F6&lt;1,"",ROUNDUP(P29,0))</f>
      </c>
      <c r="R29" s="165" t="s">
        <v>133</v>
      </c>
      <c r="S29" s="282"/>
      <c r="T29" s="165"/>
      <c r="U29" s="165"/>
      <c r="V29" s="295">
        <f>Q29</f>
      </c>
      <c r="W29" s="287" t="s">
        <v>123</v>
      </c>
      <c r="X29" s="311">
        <f>IF(F6&lt;1,"",ROUND(0.2*V29,1))</f>
      </c>
      <c r="Y29" s="167" t="s">
        <v>73</v>
      </c>
    </row>
    <row r="30" spans="1:25" ht="18" customHeight="1">
      <c r="A30" s="5"/>
      <c r="B30" s="337"/>
      <c r="C30" s="358"/>
      <c r="D30" s="359"/>
      <c r="E30" s="168"/>
      <c r="F30" s="169"/>
      <c r="G30" s="94" t="s">
        <v>108</v>
      </c>
      <c r="H30" s="330" t="s">
        <v>27</v>
      </c>
      <c r="I30" s="294">
        <f>U11</f>
      </c>
      <c r="J30" s="165" t="s">
        <v>28</v>
      </c>
      <c r="K30" s="166" t="s">
        <v>24</v>
      </c>
      <c r="L30" s="165" t="s">
        <v>4</v>
      </c>
      <c r="M30" s="282">
        <v>4</v>
      </c>
      <c r="N30" s="165" t="s">
        <v>122</v>
      </c>
      <c r="O30" s="282"/>
      <c r="P30" s="292">
        <f>IF(F6&lt;1,"",ROUND(I30/M30,1))</f>
      </c>
      <c r="Q30" s="293">
        <f>IF(F6&lt;1,"",ROUNDUP(P30,0))</f>
      </c>
      <c r="R30" s="165" t="s">
        <v>133</v>
      </c>
      <c r="S30" s="282"/>
      <c r="T30" s="165"/>
      <c r="U30" s="165"/>
      <c r="V30" s="295">
        <f>Q30</f>
      </c>
      <c r="W30" s="287" t="s">
        <v>123</v>
      </c>
      <c r="X30" s="311">
        <f>IF(F6&lt;1,"",ROUND(0.2*V30,1))</f>
      </c>
      <c r="Y30" s="167" t="s">
        <v>73</v>
      </c>
    </row>
    <row r="31" spans="1:25" ht="18" customHeight="1">
      <c r="A31" s="5"/>
      <c r="B31" s="337"/>
      <c r="C31" s="358"/>
      <c r="D31" s="359"/>
      <c r="E31" s="170"/>
      <c r="F31" s="171"/>
      <c r="G31" s="171" t="s">
        <v>109</v>
      </c>
      <c r="H31" s="331" t="s">
        <v>27</v>
      </c>
      <c r="I31" s="294">
        <f>U12</f>
      </c>
      <c r="J31" s="173" t="s">
        <v>28</v>
      </c>
      <c r="K31" s="172" t="s">
        <v>24</v>
      </c>
      <c r="L31" s="173" t="s">
        <v>4</v>
      </c>
      <c r="M31" s="283">
        <v>4</v>
      </c>
      <c r="N31" s="173" t="s">
        <v>122</v>
      </c>
      <c r="O31" s="283"/>
      <c r="P31" s="292">
        <f>IF(F6&lt;1,"",ROUND(I31/M31,1))</f>
      </c>
      <c r="Q31" s="293">
        <f>IF(F6&lt;1,"",ROUNDUP(P31,0))</f>
      </c>
      <c r="R31" s="173" t="s">
        <v>133</v>
      </c>
      <c r="S31" s="283"/>
      <c r="T31" s="173"/>
      <c r="U31" s="173"/>
      <c r="V31" s="295">
        <f>Q31</f>
      </c>
      <c r="W31" s="286" t="s">
        <v>123</v>
      </c>
      <c r="X31" s="311">
        <f>IF(F6&lt;1,"",ROUND(0.2*V31,1))</f>
      </c>
      <c r="Y31" s="174" t="s">
        <v>73</v>
      </c>
    </row>
    <row r="32" spans="1:25" ht="18" customHeight="1">
      <c r="A32" s="73"/>
      <c r="B32" s="337"/>
      <c r="C32" s="358"/>
      <c r="D32" s="359"/>
      <c r="E32" s="188" t="s">
        <v>76</v>
      </c>
      <c r="F32" s="189"/>
      <c r="G32" s="189"/>
      <c r="H32" s="190"/>
      <c r="I32" s="189"/>
      <c r="J32" s="189"/>
      <c r="K32" s="190"/>
      <c r="L32" s="189"/>
      <c r="M32" s="189"/>
      <c r="N32" s="189"/>
      <c r="O32" s="189"/>
      <c r="P32" s="191"/>
      <c r="Q32" s="192"/>
      <c r="R32" s="189"/>
      <c r="S32" s="189"/>
      <c r="T32" s="189"/>
      <c r="U32" s="189"/>
      <c r="V32" s="189"/>
      <c r="W32" s="189"/>
      <c r="X32" s="312">
        <f>IF(F6&lt;1,"",SUM(X27:X31))</f>
      </c>
      <c r="Y32" s="193" t="s">
        <v>73</v>
      </c>
    </row>
    <row r="33" spans="1:25" ht="18" customHeight="1">
      <c r="A33" s="73"/>
      <c r="B33" s="337"/>
      <c r="C33" s="358"/>
      <c r="D33" s="359"/>
      <c r="E33" s="194" t="s">
        <v>67</v>
      </c>
      <c r="F33" s="186"/>
      <c r="G33" s="186"/>
      <c r="H33" s="195"/>
      <c r="I33" s="196"/>
      <c r="J33" s="186" t="s">
        <v>68</v>
      </c>
      <c r="K33" s="195"/>
      <c r="L33" s="186"/>
      <c r="M33" s="186"/>
      <c r="N33" s="186"/>
      <c r="O33" s="197"/>
      <c r="P33" s="198"/>
      <c r="Q33" s="199"/>
      <c r="R33" s="186"/>
      <c r="S33" s="186"/>
      <c r="T33" s="186"/>
      <c r="U33" s="186"/>
      <c r="V33" s="186"/>
      <c r="W33" s="186"/>
      <c r="X33" s="316"/>
      <c r="Y33" s="200" t="s">
        <v>73</v>
      </c>
    </row>
    <row r="34" spans="1:25" ht="18" customHeight="1" thickBot="1">
      <c r="A34" s="73"/>
      <c r="B34" s="337"/>
      <c r="C34" s="360"/>
      <c r="D34" s="361"/>
      <c r="E34" s="149" t="s">
        <v>75</v>
      </c>
      <c r="F34" s="150"/>
      <c r="G34" s="150"/>
      <c r="H34" s="151"/>
      <c r="I34" s="150"/>
      <c r="J34" s="150"/>
      <c r="K34" s="151"/>
      <c r="L34" s="150"/>
      <c r="M34" s="150"/>
      <c r="N34" s="150"/>
      <c r="O34" s="152"/>
      <c r="P34" s="153"/>
      <c r="Q34" s="154"/>
      <c r="R34" s="150"/>
      <c r="S34" s="150"/>
      <c r="T34" s="150"/>
      <c r="U34" s="150"/>
      <c r="V34" s="150"/>
      <c r="W34" s="150"/>
      <c r="X34" s="315">
        <f>IF(F6&lt;1,"",SUM(X32:X33))</f>
      </c>
      <c r="Y34" s="155" t="s">
        <v>73</v>
      </c>
    </row>
    <row r="35" spans="1:25" ht="18" customHeight="1" thickBot="1" thickTop="1">
      <c r="A35" s="73"/>
      <c r="B35" s="338"/>
      <c r="C35" s="15"/>
      <c r="D35" s="16"/>
      <c r="E35" s="180" t="s">
        <v>69</v>
      </c>
      <c r="F35" s="175"/>
      <c r="G35" s="175"/>
      <c r="H35" s="181"/>
      <c r="I35" s="175"/>
      <c r="J35" s="175"/>
      <c r="K35" s="181"/>
      <c r="L35" s="175"/>
      <c r="M35" s="175"/>
      <c r="N35" s="175"/>
      <c r="O35" s="175"/>
      <c r="P35" s="182"/>
      <c r="Q35" s="183"/>
      <c r="R35" s="296"/>
      <c r="S35" s="175"/>
      <c r="T35" s="175"/>
      <c r="U35" s="175"/>
      <c r="V35" s="175"/>
      <c r="W35" s="175"/>
      <c r="X35" s="313">
        <f>IF(F6&lt;1,"",X25+X34)</f>
      </c>
      <c r="Y35" s="187" t="s">
        <v>73</v>
      </c>
    </row>
    <row r="36" spans="1:25" ht="18" customHeight="1" thickBot="1">
      <c r="A36" s="73"/>
      <c r="B36" s="334" t="s">
        <v>137</v>
      </c>
      <c r="C36" s="335"/>
      <c r="D36" s="339"/>
      <c r="E36" s="15"/>
      <c r="F36" s="310"/>
      <c r="G36" s="284" t="s">
        <v>21</v>
      </c>
      <c r="H36" s="340" t="s">
        <v>136</v>
      </c>
      <c r="I36" s="341"/>
      <c r="J36" s="329"/>
      <c r="K36" s="322" t="s">
        <v>73</v>
      </c>
      <c r="L36" s="323" t="s">
        <v>127</v>
      </c>
      <c r="M36" s="15"/>
      <c r="N36" s="15"/>
      <c r="O36" s="362">
        <f>IF(F6&lt;1,"",ROUND(X35+F36+J36,1))</f>
      </c>
      <c r="P36" s="362"/>
      <c r="Q36" s="291" t="s">
        <v>128</v>
      </c>
      <c r="R36" s="324" t="s">
        <v>138</v>
      </c>
      <c r="S36" s="310"/>
      <c r="T36" s="325" t="s">
        <v>21</v>
      </c>
      <c r="U36" s="334" t="s">
        <v>150</v>
      </c>
      <c r="V36" s="335"/>
      <c r="W36" s="265"/>
      <c r="X36" s="314">
        <f>IF(F6&lt;1,"",O36+S36)</f>
      </c>
      <c r="Y36" s="291" t="s">
        <v>73</v>
      </c>
    </row>
    <row r="37" spans="1:26" ht="18" customHeight="1">
      <c r="A37" s="73"/>
      <c r="B37" s="38" t="s">
        <v>13</v>
      </c>
      <c r="C37" s="66"/>
      <c r="D37" s="66"/>
      <c r="E37" s="66"/>
      <c r="F37" s="66"/>
      <c r="G37" s="66"/>
      <c r="H37" s="79"/>
      <c r="I37" s="80"/>
      <c r="J37" s="66"/>
      <c r="K37" s="66"/>
      <c r="L37" s="66"/>
      <c r="M37" s="66"/>
      <c r="N37" s="66"/>
      <c r="O37" s="66"/>
      <c r="P37" s="80"/>
      <c r="Q37" s="66"/>
      <c r="R37" s="81"/>
      <c r="S37" s="81"/>
      <c r="T37" s="80"/>
      <c r="U37" s="66"/>
      <c r="V37" s="66"/>
      <c r="W37" s="66"/>
      <c r="Y37" s="281"/>
      <c r="Z37" s="289"/>
    </row>
    <row r="38" spans="1:25" ht="13.5" customHeight="1">
      <c r="A38" s="5"/>
      <c r="B38" s="38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>
      <c r="A39" s="5"/>
      <c r="B39" s="38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3.5" customHeight="1">
      <c r="A40" s="5"/>
      <c r="B40" s="38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>
      <c r="A41" s="5"/>
      <c r="B41" s="38" t="s">
        <v>120</v>
      </c>
      <c r="C41" s="5"/>
      <c r="D41" s="5"/>
      <c r="E41" s="5"/>
      <c r="F41" s="5"/>
      <c r="G41" s="5"/>
      <c r="H41" s="5"/>
      <c r="I41" s="5"/>
      <c r="J41" s="5"/>
      <c r="K41" s="5"/>
      <c r="L41" s="8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</sheetData>
  <sheetProtection/>
  <mergeCells count="17">
    <mergeCell ref="O36:P36"/>
    <mergeCell ref="I1:R2"/>
    <mergeCell ref="S6:T6"/>
    <mergeCell ref="S7:T7"/>
    <mergeCell ref="C8:D8"/>
    <mergeCell ref="C9:D9"/>
    <mergeCell ref="C10:D10"/>
    <mergeCell ref="U36:V36"/>
    <mergeCell ref="B23:B35"/>
    <mergeCell ref="B36:D36"/>
    <mergeCell ref="H36:I36"/>
    <mergeCell ref="C11:D11"/>
    <mergeCell ref="C12:D12"/>
    <mergeCell ref="S13:T13"/>
    <mergeCell ref="U14:U15"/>
    <mergeCell ref="C23:D25"/>
    <mergeCell ref="C26:D34"/>
  </mergeCells>
  <dataValidations count="1">
    <dataValidation errorStyle="warning" type="list" allowBlank="1" showInputMessage="1" showErrorMessage="1" prompt="15、または175を入力してください" error="15、または175を入力してください" sqref="O6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3.25390625" style="0" customWidth="1"/>
    <col min="4" max="4" width="15.375" style="0" customWidth="1"/>
    <col min="5" max="5" width="3.00390625" style="0" customWidth="1"/>
    <col min="6" max="6" width="7.625" style="0" customWidth="1"/>
    <col min="7" max="7" width="14.625" style="0" customWidth="1"/>
    <col min="8" max="8" width="7.875" style="0" customWidth="1"/>
    <col min="9" max="10" width="8.625" style="0" customWidth="1"/>
    <col min="11" max="11" width="6.625" style="0" customWidth="1"/>
    <col min="12" max="12" width="1.4921875" style="0" customWidth="1"/>
    <col min="13" max="13" width="5.25390625" style="0" customWidth="1"/>
    <col min="14" max="14" width="3.625" style="0" customWidth="1"/>
    <col min="15" max="15" width="6.625" style="0" customWidth="1"/>
    <col min="16" max="16" width="8.125" style="0" customWidth="1"/>
    <col min="17" max="17" width="6.625" style="0" customWidth="1"/>
    <col min="18" max="18" width="16.625" style="0" customWidth="1"/>
    <col min="19" max="19" width="12.125" style="0" customWidth="1"/>
    <col min="20" max="20" width="6.375" style="0" customWidth="1"/>
    <col min="21" max="21" width="9.625" style="0" customWidth="1"/>
    <col min="22" max="22" width="7.75390625" style="0" customWidth="1"/>
    <col min="23" max="23" width="4.875" style="0" customWidth="1"/>
    <col min="24" max="24" width="8.625" style="0" customWidth="1"/>
    <col min="25" max="25" width="3.625" style="0" customWidth="1"/>
  </cols>
  <sheetData>
    <row r="1" spans="1:21" ht="14.25" customHeight="1">
      <c r="A1" s="5"/>
      <c r="B1" s="184"/>
      <c r="C1" s="5"/>
      <c r="D1" s="5"/>
      <c r="E1" s="5"/>
      <c r="F1" s="5"/>
      <c r="G1" s="5"/>
      <c r="H1" s="5"/>
      <c r="I1" s="363" t="s">
        <v>95</v>
      </c>
      <c r="J1" s="363"/>
      <c r="K1" s="363"/>
      <c r="L1" s="363"/>
      <c r="M1" s="363"/>
      <c r="N1" s="363"/>
      <c r="O1" s="363"/>
      <c r="P1" s="363"/>
      <c r="Q1" s="363"/>
      <c r="R1" s="363"/>
      <c r="S1" s="5"/>
      <c r="T1" s="5"/>
      <c r="U1" s="5"/>
    </row>
    <row r="2" spans="1:21" ht="14.25" customHeight="1">
      <c r="A2" s="5"/>
      <c r="B2" s="184"/>
      <c r="C2" s="5"/>
      <c r="D2" s="5"/>
      <c r="E2" s="5"/>
      <c r="F2" s="5"/>
      <c r="G2" s="5"/>
      <c r="H2" s="5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5"/>
      <c r="T2" s="5"/>
      <c r="U2" s="5"/>
    </row>
    <row r="3" spans="1:21" ht="14.25" customHeight="1" thickBot="1">
      <c r="A3" s="5"/>
      <c r="B3" s="57" t="s">
        <v>0</v>
      </c>
      <c r="C3" s="5"/>
      <c r="D3" s="5"/>
      <c r="E3" s="5"/>
      <c r="F3" s="5"/>
      <c r="G3" s="5"/>
      <c r="H3" s="5"/>
      <c r="I3" s="5"/>
      <c r="J3" s="5"/>
      <c r="K3" s="6"/>
      <c r="L3" s="6"/>
      <c r="M3" s="8"/>
      <c r="N3" s="8"/>
      <c r="O3" s="8"/>
      <c r="P3" s="8"/>
      <c r="Q3" s="8"/>
      <c r="R3" s="5"/>
      <c r="S3" s="5"/>
      <c r="T3" s="5"/>
      <c r="U3" s="5"/>
    </row>
    <row r="4" spans="1:21" ht="15" customHeight="1">
      <c r="A4" s="5"/>
      <c r="B4" s="119" t="s">
        <v>1</v>
      </c>
      <c r="C4" s="122"/>
      <c r="D4" s="120"/>
      <c r="E4" s="9"/>
      <c r="F4" s="11" t="s">
        <v>129</v>
      </c>
      <c r="G4" s="10"/>
      <c r="H4" s="10"/>
      <c r="I4" s="11"/>
      <c r="J4" s="11"/>
      <c r="K4" s="11"/>
      <c r="L4" s="11"/>
      <c r="M4" s="11"/>
      <c r="N4" s="122"/>
      <c r="O4" s="122"/>
      <c r="P4" s="122"/>
      <c r="Q4" s="122"/>
      <c r="R4" s="9"/>
      <c r="S4" s="12" t="s">
        <v>2</v>
      </c>
      <c r="T4" s="12"/>
      <c r="U4" s="13"/>
    </row>
    <row r="5" spans="1:21" ht="15" customHeight="1" thickBot="1">
      <c r="A5" s="5"/>
      <c r="B5" s="121"/>
      <c r="C5" s="128"/>
      <c r="D5" s="129"/>
      <c r="E5" s="15"/>
      <c r="F5" s="128"/>
      <c r="G5" s="15"/>
      <c r="H5" s="15"/>
      <c r="I5" s="125"/>
      <c r="J5" s="125"/>
      <c r="K5" s="125"/>
      <c r="L5" s="125"/>
      <c r="M5" s="125"/>
      <c r="N5" s="128"/>
      <c r="O5" s="128"/>
      <c r="P5" s="128"/>
      <c r="Q5" s="128"/>
      <c r="R5" s="15"/>
      <c r="S5" s="127" t="s">
        <v>104</v>
      </c>
      <c r="T5" s="17"/>
      <c r="U5" s="18"/>
    </row>
    <row r="6" spans="1:21" ht="21" customHeight="1" thickBot="1">
      <c r="A6" s="5"/>
      <c r="B6" s="262" t="s">
        <v>3</v>
      </c>
      <c r="C6" s="263"/>
      <c r="D6" s="264"/>
      <c r="E6" s="114" t="s">
        <v>110</v>
      </c>
      <c r="F6" s="305"/>
      <c r="G6" s="272" t="s">
        <v>111</v>
      </c>
      <c r="H6" s="255"/>
      <c r="I6" s="263"/>
      <c r="J6" s="263"/>
      <c r="K6" s="255"/>
      <c r="L6" s="265"/>
      <c r="M6" s="116"/>
      <c r="N6" s="114" t="s">
        <v>110</v>
      </c>
      <c r="O6" s="266"/>
      <c r="P6" s="265" t="s">
        <v>6</v>
      </c>
      <c r="Q6" s="326">
        <f>IF(F6&lt;1,"",ROUND(F6*1*0.771*3/O6,1))</f>
      </c>
      <c r="R6" s="267"/>
      <c r="S6" s="364">
        <f>IF(F6&lt;1,"",IF(ROUND(Q6*1.4,0)&lt;1,1,ROUND(Q6*1.4,0)))</f>
      </c>
      <c r="T6" s="365"/>
      <c r="U6" s="201"/>
    </row>
    <row r="7" spans="1:21" ht="21" customHeight="1" thickBot="1">
      <c r="A7" s="5"/>
      <c r="B7" s="262" t="s">
        <v>8</v>
      </c>
      <c r="C7" s="263"/>
      <c r="D7" s="264"/>
      <c r="E7" s="114" t="s">
        <v>4</v>
      </c>
      <c r="F7" s="306">
        <f>IF(F6&lt;1,"",F6)</f>
      </c>
      <c r="G7" s="272" t="s">
        <v>112</v>
      </c>
      <c r="H7" s="255"/>
      <c r="I7" s="263"/>
      <c r="J7" s="263"/>
      <c r="K7" s="255"/>
      <c r="L7" s="265"/>
      <c r="M7" s="116"/>
      <c r="N7" s="114" t="s">
        <v>110</v>
      </c>
      <c r="O7" s="333">
        <v>15</v>
      </c>
      <c r="P7" s="265" t="s">
        <v>6</v>
      </c>
      <c r="Q7" s="326">
        <f>IF(F6&lt;1,"",ROUND(F7*1*0.034*13/O7,1))</f>
      </c>
      <c r="R7" s="267"/>
      <c r="S7" s="364">
        <f>IF(F6&lt;1,"",IF(ROUND(Q7*1.4,0)&lt;1,1,ROUND(Q7*1.4,0)))</f>
      </c>
      <c r="T7" s="365"/>
      <c r="U7" s="202"/>
    </row>
    <row r="8" spans="1:21" ht="21" customHeight="1">
      <c r="A8" s="5"/>
      <c r="B8" s="203"/>
      <c r="C8" s="366" t="s">
        <v>78</v>
      </c>
      <c r="D8" s="367"/>
      <c r="E8" s="206" t="s">
        <v>4</v>
      </c>
      <c r="F8" s="307">
        <f>IF(F6&lt;1,"",F6)</f>
      </c>
      <c r="G8" s="273" t="s">
        <v>113</v>
      </c>
      <c r="H8" s="204"/>
      <c r="I8" s="256"/>
      <c r="J8" s="256"/>
      <c r="K8" s="204"/>
      <c r="L8" s="205"/>
      <c r="M8" s="257"/>
      <c r="N8" s="206" t="s">
        <v>110</v>
      </c>
      <c r="O8" s="209">
        <v>9.5</v>
      </c>
      <c r="P8" s="205" t="s">
        <v>6</v>
      </c>
      <c r="Q8" s="327">
        <f>IF(F6&lt;1,"",ROUND(F8*1*0.137*6/O8,1))</f>
      </c>
      <c r="R8" s="204" t="s">
        <v>10</v>
      </c>
      <c r="S8" s="210"/>
      <c r="T8" s="210"/>
      <c r="U8" s="297">
        <f>IF(F6&lt;1,"",IF(ROUND(Q8*1.4,0)&lt;1,1,ROUND(Q8*1.4,0)))</f>
      </c>
    </row>
    <row r="9" spans="1:21" ht="21" customHeight="1">
      <c r="A9" s="5"/>
      <c r="B9" s="203" t="s">
        <v>82</v>
      </c>
      <c r="C9" s="342" t="s">
        <v>79</v>
      </c>
      <c r="D9" s="343"/>
      <c r="E9" s="206" t="s">
        <v>4</v>
      </c>
      <c r="F9" s="307">
        <f>IF(F6&lt;1,"",F6)</f>
      </c>
      <c r="G9" s="273" t="s">
        <v>114</v>
      </c>
      <c r="H9" s="204"/>
      <c r="I9" s="207"/>
      <c r="J9" s="207"/>
      <c r="K9" s="204"/>
      <c r="L9" s="205"/>
      <c r="M9" s="208"/>
      <c r="N9" s="259" t="s">
        <v>110</v>
      </c>
      <c r="O9" s="204">
        <v>12.5</v>
      </c>
      <c r="P9" s="205" t="s">
        <v>6</v>
      </c>
      <c r="Q9" s="327">
        <f>IF(F6&lt;1,"",ROUND(F9*1*0.032*6/O9,1))</f>
      </c>
      <c r="R9" s="204" t="s">
        <v>11</v>
      </c>
      <c r="S9" s="211"/>
      <c r="T9" s="211"/>
      <c r="U9" s="297">
        <f>IF(F6&lt;1,"",IF(ROUND(Q9*1.4,0)&lt;1,1,ROUND(Q9*1.4,0)))</f>
      </c>
    </row>
    <row r="10" spans="1:21" ht="21" customHeight="1">
      <c r="A10" s="5"/>
      <c r="B10" s="203"/>
      <c r="C10" s="342" t="s">
        <v>81</v>
      </c>
      <c r="D10" s="343"/>
      <c r="E10" s="276" t="s">
        <v>4</v>
      </c>
      <c r="F10" s="308">
        <f>IF(F6&lt;1,"",F6)</f>
      </c>
      <c r="G10" s="274" t="s">
        <v>115</v>
      </c>
      <c r="H10" s="260"/>
      <c r="I10" s="207"/>
      <c r="J10" s="207"/>
      <c r="K10" s="260"/>
      <c r="L10" s="258"/>
      <c r="M10" s="208"/>
      <c r="N10" s="259" t="s">
        <v>110</v>
      </c>
      <c r="O10" s="260">
        <v>3</v>
      </c>
      <c r="P10" s="258" t="s">
        <v>6</v>
      </c>
      <c r="Q10" s="328">
        <f>IF(F6&lt;1,"",ROUND(F10*1*0.018*6/O10,1))</f>
      </c>
      <c r="R10" s="204" t="s">
        <v>12</v>
      </c>
      <c r="S10" s="211"/>
      <c r="T10" s="211"/>
      <c r="U10" s="297">
        <f>IF(F6&lt;1,"",IF(ROUND(Q10*1.4,0)&lt;1,1,ROUND(Q10*1.4,0)))</f>
      </c>
    </row>
    <row r="11" spans="1:21" ht="21" customHeight="1">
      <c r="A11" s="5"/>
      <c r="B11" s="261" t="s">
        <v>83</v>
      </c>
      <c r="C11" s="342" t="s">
        <v>80</v>
      </c>
      <c r="D11" s="343"/>
      <c r="E11" s="276" t="s">
        <v>4</v>
      </c>
      <c r="F11" s="307">
        <f>IF(F6&lt;1,"",F6)</f>
      </c>
      <c r="G11" s="273" t="s">
        <v>116</v>
      </c>
      <c r="H11" s="204"/>
      <c r="I11" s="256"/>
      <c r="J11" s="256"/>
      <c r="K11" s="204"/>
      <c r="L11" s="205"/>
      <c r="M11" s="257"/>
      <c r="N11" s="206" t="s">
        <v>110</v>
      </c>
      <c r="O11" s="204">
        <v>1.5</v>
      </c>
      <c r="P11" s="205" t="s">
        <v>6</v>
      </c>
      <c r="Q11" s="327">
        <f>IF(F6&lt;1,"",ROUND(F11*1*0.007*6/O11,1))</f>
      </c>
      <c r="R11" s="204" t="s">
        <v>106</v>
      </c>
      <c r="S11" s="214"/>
      <c r="T11" s="214"/>
      <c r="U11" s="297">
        <f>IF(F6&lt;1,"",IF(ROUND(Q11*1.4,0)&lt;1,1,ROUND(Q11*1.4,0)))</f>
      </c>
    </row>
    <row r="12" spans="1:21" ht="21" customHeight="1" thickBot="1">
      <c r="A12" s="5"/>
      <c r="B12" s="212"/>
      <c r="C12" s="344" t="s">
        <v>107</v>
      </c>
      <c r="D12" s="345"/>
      <c r="E12" s="213" t="s">
        <v>4</v>
      </c>
      <c r="F12" s="309">
        <f>IF(F6&lt;1,"",F6)</f>
      </c>
      <c r="G12" s="275" t="s">
        <v>117</v>
      </c>
      <c r="H12" s="268"/>
      <c r="I12" s="270"/>
      <c r="J12" s="270"/>
      <c r="K12" s="268"/>
      <c r="L12" s="269"/>
      <c r="M12" s="271"/>
      <c r="N12" s="213" t="s">
        <v>110</v>
      </c>
      <c r="O12" s="268">
        <v>0.5</v>
      </c>
      <c r="P12" s="269" t="s">
        <v>6</v>
      </c>
      <c r="Q12" s="327">
        <f>IF(F6&lt;1,"",ROUND(F12*1*0.001*6/O12,1))</f>
      </c>
      <c r="R12" s="204" t="s">
        <v>90</v>
      </c>
      <c r="S12" s="211"/>
      <c r="T12" s="211"/>
      <c r="U12" s="298">
        <f>IF(F6&lt;1,"",IF(ROUND(Q12*1.4,0)&lt;1,1,ROUND(Q12*1.4,0)))</f>
      </c>
    </row>
    <row r="13" spans="1:21" ht="18" customHeight="1">
      <c r="A13" s="33"/>
      <c r="B13" s="5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4"/>
      <c r="R13" s="35"/>
      <c r="S13" s="346" t="s">
        <v>77</v>
      </c>
      <c r="T13" s="347"/>
      <c r="U13" s="64" t="s">
        <v>71</v>
      </c>
    </row>
    <row r="14" spans="1:21" ht="18" customHeight="1">
      <c r="A14" s="5"/>
      <c r="B14" s="38" t="s">
        <v>14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9"/>
      <c r="P14" s="5"/>
      <c r="Q14" s="40"/>
      <c r="R14" s="42"/>
      <c r="S14" s="215" t="s">
        <v>87</v>
      </c>
      <c r="T14" s="317">
        <f>_xlfn.IFERROR(IF(O6=15,IF(ROUND(Q6*1.4,0)&lt;1,1,ROUND(Q6*1.4,0)),0)+IF(O7=15,IF(ROUND(Q7*1.4,0)&lt;1,1,ROUND(Q7*1.4,0)),0),"")</f>
      </c>
      <c r="U14" s="348">
        <f>IF(F6&lt;1,"",SUM(U8:U12))</f>
      </c>
    </row>
    <row r="15" spans="1:21" ht="18" customHeight="1" thickBot="1">
      <c r="A15" s="45"/>
      <c r="B15" s="38" t="s">
        <v>72</v>
      </c>
      <c r="C15" s="5"/>
      <c r="D15" s="5"/>
      <c r="E15" s="5"/>
      <c r="F15" s="5"/>
      <c r="G15" s="5"/>
      <c r="H15" s="5"/>
      <c r="I15" s="5"/>
      <c r="J15" s="46"/>
      <c r="K15" s="5"/>
      <c r="L15" s="5"/>
      <c r="M15" s="5"/>
      <c r="N15" s="5"/>
      <c r="O15" s="5"/>
      <c r="P15" s="5"/>
      <c r="Q15" s="47"/>
      <c r="R15" s="48"/>
      <c r="S15" s="216" t="s">
        <v>88</v>
      </c>
      <c r="T15" s="318">
        <f>IF(O6=175,IF(ROUND(Q6*1.4,0)&lt;1,1,ROUND(Q6*1.4,0)),0)+IF(O7=175,IF(ROUND(Q7*1.4,0)&lt;1,1,ROUND(Q7*1.4,0)),0)</f>
        <v>0</v>
      </c>
      <c r="U15" s="349"/>
    </row>
    <row r="16" spans="1:21" ht="13.5">
      <c r="A16" s="45"/>
      <c r="B16" s="38" t="s">
        <v>118</v>
      </c>
      <c r="C16" s="5"/>
      <c r="D16" s="5"/>
      <c r="E16" s="5"/>
      <c r="F16" s="5"/>
      <c r="G16" s="5"/>
      <c r="H16" s="5"/>
      <c r="I16" s="5"/>
      <c r="J16" s="46"/>
      <c r="K16" s="5"/>
      <c r="L16" s="5"/>
      <c r="M16" s="5"/>
      <c r="N16" s="5"/>
      <c r="O16" s="5"/>
      <c r="P16" s="5"/>
      <c r="Q16" s="41"/>
      <c r="R16" s="41"/>
      <c r="S16" s="51"/>
      <c r="T16" s="52"/>
      <c r="U16" s="52"/>
    </row>
    <row r="17" spans="1:21" ht="14.25">
      <c r="A17" s="45"/>
      <c r="B17" s="38" t="s">
        <v>119</v>
      </c>
      <c r="C17" s="5"/>
      <c r="D17" s="5"/>
      <c r="E17" s="5"/>
      <c r="F17" s="5"/>
      <c r="G17" s="5"/>
      <c r="H17" s="5"/>
      <c r="I17" s="5"/>
      <c r="J17" s="46"/>
      <c r="K17" s="5"/>
      <c r="L17" s="5"/>
      <c r="M17" s="5"/>
      <c r="N17" s="5"/>
      <c r="O17" s="5"/>
      <c r="P17" s="5"/>
      <c r="Q17" s="41"/>
      <c r="R17" s="41"/>
      <c r="S17" s="51"/>
      <c r="T17" s="52"/>
      <c r="U17" s="52"/>
    </row>
    <row r="18" spans="1:21" ht="13.5">
      <c r="A18" s="45"/>
      <c r="B18" s="53" t="s">
        <v>102</v>
      </c>
      <c r="C18" s="5"/>
      <c r="D18" s="5"/>
      <c r="E18" s="5"/>
      <c r="F18" s="5"/>
      <c r="G18" s="5"/>
      <c r="H18" s="5"/>
      <c r="I18" s="5"/>
      <c r="J18" s="46"/>
      <c r="K18" s="5"/>
      <c r="L18" s="5"/>
      <c r="M18" s="5"/>
      <c r="N18" s="5"/>
      <c r="O18" s="5"/>
      <c r="P18" s="5"/>
      <c r="Q18" s="41"/>
      <c r="R18" s="41"/>
      <c r="S18" s="51"/>
      <c r="T18" s="52"/>
      <c r="U18" s="52"/>
    </row>
    <row r="19" spans="1:21" ht="13.5">
      <c r="A19" s="54"/>
      <c r="B19" s="38" t="s">
        <v>103</v>
      </c>
      <c r="C19" s="5"/>
      <c r="D19" s="5"/>
      <c r="E19" s="5"/>
      <c r="F19" s="5"/>
      <c r="G19" s="5"/>
      <c r="H19" s="5"/>
      <c r="I19" s="5"/>
      <c r="J19" s="46"/>
      <c r="K19" s="5"/>
      <c r="L19" s="5"/>
      <c r="M19" s="5"/>
      <c r="N19" s="5"/>
      <c r="O19" s="5"/>
      <c r="P19" s="5"/>
      <c r="Q19" s="41"/>
      <c r="R19" s="41"/>
      <c r="S19" s="51"/>
      <c r="T19" s="52"/>
      <c r="U19" s="52"/>
    </row>
    <row r="20" spans="1:21" ht="13.5">
      <c r="A20" s="54"/>
      <c r="B20" s="38" t="s">
        <v>89</v>
      </c>
      <c r="C20" s="5"/>
      <c r="D20" s="5"/>
      <c r="E20" s="5"/>
      <c r="F20" s="5"/>
      <c r="G20" s="5"/>
      <c r="H20" s="5"/>
      <c r="I20" s="5"/>
      <c r="J20" s="46"/>
      <c r="K20" s="5"/>
      <c r="L20" s="5"/>
      <c r="M20" s="5"/>
      <c r="N20" s="5"/>
      <c r="O20" s="5"/>
      <c r="P20" s="5"/>
      <c r="Q20" s="41"/>
      <c r="R20" s="41"/>
      <c r="S20" s="51"/>
      <c r="T20" s="52"/>
      <c r="U20" s="52"/>
    </row>
    <row r="21" spans="2:21" ht="13.5">
      <c r="B21" s="55"/>
      <c r="C21" s="5"/>
      <c r="D21" s="5"/>
      <c r="E21" s="5"/>
      <c r="F21" s="5"/>
      <c r="G21" s="5"/>
      <c r="H21" s="5"/>
      <c r="I21" s="5"/>
      <c r="J21" s="46"/>
      <c r="K21" s="5"/>
      <c r="L21" s="5"/>
      <c r="M21" s="5"/>
      <c r="N21" s="5"/>
      <c r="O21" s="5"/>
      <c r="P21" s="5"/>
      <c r="Q21" s="41"/>
      <c r="R21" s="41"/>
      <c r="S21" s="51"/>
      <c r="T21" s="52"/>
      <c r="U21" s="52"/>
    </row>
    <row r="22" spans="1:25" ht="22.5" customHeight="1" thickBot="1">
      <c r="A22" s="123"/>
      <c r="B22" s="57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6"/>
      <c r="M22" s="5"/>
      <c r="N22" s="5"/>
      <c r="O22" s="5"/>
      <c r="P22" s="56"/>
      <c r="Q22" s="56"/>
      <c r="R22" s="57"/>
      <c r="S22" s="5"/>
      <c r="T22" s="58"/>
      <c r="U22" s="277"/>
      <c r="Y22" s="278"/>
    </row>
    <row r="23" spans="1:25" ht="18" customHeight="1">
      <c r="A23" s="45"/>
      <c r="B23" s="336" t="s">
        <v>135</v>
      </c>
      <c r="C23" s="350" t="s">
        <v>70</v>
      </c>
      <c r="D23" s="351"/>
      <c r="E23" s="10" t="s">
        <v>16</v>
      </c>
      <c r="F23" s="36"/>
      <c r="G23" s="59"/>
      <c r="H23" s="11" t="s">
        <v>130</v>
      </c>
      <c r="I23" s="141"/>
      <c r="J23" s="10"/>
      <c r="K23" s="319">
        <v>0.35</v>
      </c>
      <c r="L23" s="11" t="s">
        <v>124</v>
      </c>
      <c r="M23" s="10"/>
      <c r="N23" s="10"/>
      <c r="O23" s="141"/>
      <c r="P23" s="10"/>
      <c r="Q23" s="302">
        <v>0.55</v>
      </c>
      <c r="R23" s="10" t="s">
        <v>134</v>
      </c>
      <c r="S23" s="299">
        <f>_xlfn.IFERROR(EVEN(T14),"")</f>
      </c>
      <c r="T23" s="280" t="s">
        <v>132</v>
      </c>
      <c r="U23" s="279"/>
      <c r="V23" s="301"/>
      <c r="W23" s="11" t="s">
        <v>65</v>
      </c>
      <c r="X23" s="302">
        <f>_xlfn.IFERROR(IF(S23&lt;1,"",ROUND(K23*Q23*S23/V23,1)),"")</f>
      </c>
      <c r="Y23" s="290" t="s">
        <v>73</v>
      </c>
    </row>
    <row r="24" spans="1:26" ht="18" customHeight="1">
      <c r="A24" s="5"/>
      <c r="B24" s="337"/>
      <c r="C24" s="352"/>
      <c r="D24" s="353"/>
      <c r="E24" s="142" t="s">
        <v>22</v>
      </c>
      <c r="F24" s="143"/>
      <c r="G24" s="144"/>
      <c r="H24" s="145" t="s">
        <v>131</v>
      </c>
      <c r="I24" s="146"/>
      <c r="J24" s="147"/>
      <c r="K24" s="320">
        <v>0.59</v>
      </c>
      <c r="L24" s="145" t="s">
        <v>125</v>
      </c>
      <c r="M24" s="147"/>
      <c r="N24" s="147"/>
      <c r="O24" s="146"/>
      <c r="P24" s="147"/>
      <c r="Q24" s="321">
        <v>1.36</v>
      </c>
      <c r="R24" s="147" t="s">
        <v>134</v>
      </c>
      <c r="S24" s="300">
        <f>T15</f>
        <v>0</v>
      </c>
      <c r="T24" s="147" t="s">
        <v>121</v>
      </c>
      <c r="V24" s="20"/>
      <c r="W24" s="145" t="s">
        <v>126</v>
      </c>
      <c r="X24" s="303">
        <f>IF(S24&lt;1,"",ROUND(K24*Q24*S24,1))</f>
      </c>
      <c r="Y24" s="148" t="s">
        <v>73</v>
      </c>
      <c r="Z24" s="289"/>
    </row>
    <row r="25" spans="1:26" ht="18" customHeight="1">
      <c r="A25" s="5"/>
      <c r="B25" s="337"/>
      <c r="C25" s="354"/>
      <c r="D25" s="355"/>
      <c r="E25" s="176" t="s">
        <v>66</v>
      </c>
      <c r="F25" s="177"/>
      <c r="G25" s="138"/>
      <c r="H25" s="178"/>
      <c r="I25" s="139"/>
      <c r="J25" s="138"/>
      <c r="K25" s="179"/>
      <c r="L25" s="178"/>
      <c r="M25" s="138"/>
      <c r="N25" s="138"/>
      <c r="O25" s="139"/>
      <c r="P25" s="138"/>
      <c r="Q25" s="139"/>
      <c r="R25" s="138"/>
      <c r="S25" s="138"/>
      <c r="T25" s="138"/>
      <c r="U25" s="138"/>
      <c r="V25" s="138"/>
      <c r="W25" s="178"/>
      <c r="X25" s="304">
        <f>IF(F6&lt;1,"",SUM(X23:X24))</f>
      </c>
      <c r="Y25" s="140" t="s">
        <v>73</v>
      </c>
      <c r="Z25" s="160"/>
    </row>
    <row r="26" spans="1:26" ht="18" customHeight="1">
      <c r="A26" s="5"/>
      <c r="B26" s="337"/>
      <c r="C26" s="356" t="s">
        <v>71</v>
      </c>
      <c r="D26" s="357"/>
      <c r="E26" s="104" t="s">
        <v>23</v>
      </c>
      <c r="F26" s="156"/>
      <c r="G26" s="94"/>
      <c r="H26" s="160" t="s">
        <v>141</v>
      </c>
      <c r="I26" s="157"/>
      <c r="J26" s="158"/>
      <c r="K26" s="157" t="s">
        <v>24</v>
      </c>
      <c r="L26" s="159"/>
      <c r="M26" s="160"/>
      <c r="N26" s="160" t="s">
        <v>143</v>
      </c>
      <c r="O26" s="332"/>
      <c r="P26" s="161" t="s">
        <v>25</v>
      </c>
      <c r="Q26" s="288" t="s">
        <v>26</v>
      </c>
      <c r="R26" s="160" t="s">
        <v>140</v>
      </c>
      <c r="S26" s="157"/>
      <c r="T26" s="285"/>
      <c r="U26" s="285"/>
      <c r="V26" s="160"/>
      <c r="W26" s="285"/>
      <c r="X26" s="160"/>
      <c r="Y26" s="162"/>
      <c r="Z26" s="289"/>
    </row>
    <row r="27" spans="1:25" ht="18" customHeight="1">
      <c r="A27" s="5"/>
      <c r="B27" s="337"/>
      <c r="C27" s="358"/>
      <c r="D27" s="359"/>
      <c r="E27" s="163"/>
      <c r="F27" s="164"/>
      <c r="G27" s="94" t="s">
        <v>84</v>
      </c>
      <c r="H27" s="330" t="s">
        <v>27</v>
      </c>
      <c r="I27" s="294">
        <f>U8</f>
      </c>
      <c r="J27" s="165" t="s">
        <v>28</v>
      </c>
      <c r="K27" s="166" t="s">
        <v>24</v>
      </c>
      <c r="L27" s="165" t="s">
        <v>4</v>
      </c>
      <c r="M27" s="282">
        <v>4</v>
      </c>
      <c r="N27" s="165" t="s">
        <v>142</v>
      </c>
      <c r="O27" s="282"/>
      <c r="P27" s="292">
        <f>IF(F6&lt;1,"",ROUND(I27/M27,1))</f>
      </c>
      <c r="Q27" s="293">
        <f>IF(F6&lt;1,"",ROUNDUP(P27,0))</f>
      </c>
      <c r="R27" s="165" t="s">
        <v>139</v>
      </c>
      <c r="S27" s="282"/>
      <c r="T27" s="282"/>
      <c r="U27" s="165"/>
      <c r="V27" s="295">
        <f>Q27</f>
      </c>
      <c r="W27" s="287" t="s">
        <v>123</v>
      </c>
      <c r="X27" s="311">
        <f>IF(F6&lt;1,"",ROUND(0.2*V27,1))</f>
      </c>
      <c r="Y27" s="167" t="s">
        <v>73</v>
      </c>
    </row>
    <row r="28" spans="1:25" ht="18" customHeight="1">
      <c r="A28" s="5"/>
      <c r="B28" s="337"/>
      <c r="C28" s="358"/>
      <c r="D28" s="359"/>
      <c r="E28" s="168" t="s">
        <v>64</v>
      </c>
      <c r="F28" s="169"/>
      <c r="G28" s="94" t="s">
        <v>85</v>
      </c>
      <c r="H28" s="330" t="s">
        <v>27</v>
      </c>
      <c r="I28" s="294">
        <f>U9</f>
      </c>
      <c r="J28" s="165" t="s">
        <v>28</v>
      </c>
      <c r="K28" s="166" t="s">
        <v>24</v>
      </c>
      <c r="L28" s="165" t="s">
        <v>4</v>
      </c>
      <c r="M28" s="282">
        <v>4</v>
      </c>
      <c r="N28" s="165" t="s">
        <v>122</v>
      </c>
      <c r="O28" s="282"/>
      <c r="P28" s="292">
        <f>IF(F6&lt;1,"",ROUND(I28/M28,1))</f>
      </c>
      <c r="Q28" s="293">
        <f>IF(F6&lt;1,"",ROUNDUP(P28,0))</f>
      </c>
      <c r="R28" s="165" t="s">
        <v>133</v>
      </c>
      <c r="S28" s="282"/>
      <c r="T28" s="165"/>
      <c r="U28" s="165"/>
      <c r="V28" s="295">
        <f>Q28</f>
      </c>
      <c r="W28" s="287" t="s">
        <v>123</v>
      </c>
      <c r="X28" s="311">
        <f>IF(F6&lt;1,"",ROUND(0.2*V28,1))</f>
      </c>
      <c r="Y28" s="167" t="s">
        <v>73</v>
      </c>
    </row>
    <row r="29" spans="1:25" ht="18" customHeight="1">
      <c r="A29" s="5"/>
      <c r="B29" s="337"/>
      <c r="C29" s="358"/>
      <c r="D29" s="359"/>
      <c r="E29" s="168" t="s">
        <v>74</v>
      </c>
      <c r="F29" s="169"/>
      <c r="G29" s="94" t="s">
        <v>86</v>
      </c>
      <c r="H29" s="330" t="s">
        <v>27</v>
      </c>
      <c r="I29" s="294">
        <f>U10</f>
      </c>
      <c r="J29" s="165" t="s">
        <v>28</v>
      </c>
      <c r="K29" s="166" t="s">
        <v>24</v>
      </c>
      <c r="L29" s="165" t="s">
        <v>4</v>
      </c>
      <c r="M29" s="282">
        <v>4</v>
      </c>
      <c r="N29" s="165" t="s">
        <v>122</v>
      </c>
      <c r="O29" s="282"/>
      <c r="P29" s="292">
        <f>IF(F6&lt;1,"",ROUND(I29/M29,1))</f>
      </c>
      <c r="Q29" s="293">
        <f>IF(F6&lt;1,"",ROUNDUP(P29,0))</f>
      </c>
      <c r="R29" s="165" t="s">
        <v>133</v>
      </c>
      <c r="S29" s="282"/>
      <c r="T29" s="165"/>
      <c r="U29" s="165"/>
      <c r="V29" s="295">
        <f>Q29</f>
      </c>
      <c r="W29" s="287" t="s">
        <v>123</v>
      </c>
      <c r="X29" s="311">
        <f>IF(F6&lt;1,"",ROUND(0.2*V29,1))</f>
      </c>
      <c r="Y29" s="167" t="s">
        <v>73</v>
      </c>
    </row>
    <row r="30" spans="1:25" ht="18" customHeight="1">
      <c r="A30" s="5"/>
      <c r="B30" s="337"/>
      <c r="C30" s="358"/>
      <c r="D30" s="359"/>
      <c r="E30" s="168"/>
      <c r="F30" s="169"/>
      <c r="G30" s="94" t="s">
        <v>108</v>
      </c>
      <c r="H30" s="330" t="s">
        <v>27</v>
      </c>
      <c r="I30" s="294">
        <f>U11</f>
      </c>
      <c r="J30" s="165" t="s">
        <v>28</v>
      </c>
      <c r="K30" s="166" t="s">
        <v>24</v>
      </c>
      <c r="L30" s="165" t="s">
        <v>4</v>
      </c>
      <c r="M30" s="282">
        <v>4</v>
      </c>
      <c r="N30" s="165" t="s">
        <v>122</v>
      </c>
      <c r="O30" s="282"/>
      <c r="P30" s="292">
        <f>IF(F6&lt;1,"",ROUND(I30/M30,1))</f>
      </c>
      <c r="Q30" s="293">
        <f>IF(F6&lt;1,"",ROUNDUP(P30,0))</f>
      </c>
      <c r="R30" s="165" t="s">
        <v>133</v>
      </c>
      <c r="S30" s="282"/>
      <c r="T30" s="165"/>
      <c r="U30" s="165"/>
      <c r="V30" s="295">
        <f>Q30</f>
      </c>
      <c r="W30" s="287" t="s">
        <v>123</v>
      </c>
      <c r="X30" s="311">
        <f>IF(F6&lt;1,"",ROUND(0.2*V30,1))</f>
      </c>
      <c r="Y30" s="167" t="s">
        <v>73</v>
      </c>
    </row>
    <row r="31" spans="1:25" ht="18" customHeight="1">
      <c r="A31" s="5"/>
      <c r="B31" s="337"/>
      <c r="C31" s="358"/>
      <c r="D31" s="359"/>
      <c r="E31" s="170"/>
      <c r="F31" s="171"/>
      <c r="G31" s="171" t="s">
        <v>109</v>
      </c>
      <c r="H31" s="331" t="s">
        <v>27</v>
      </c>
      <c r="I31" s="294">
        <f>U12</f>
      </c>
      <c r="J31" s="173" t="s">
        <v>28</v>
      </c>
      <c r="K31" s="172" t="s">
        <v>24</v>
      </c>
      <c r="L31" s="173" t="s">
        <v>4</v>
      </c>
      <c r="M31" s="283">
        <v>4</v>
      </c>
      <c r="N31" s="173" t="s">
        <v>122</v>
      </c>
      <c r="O31" s="283"/>
      <c r="P31" s="292">
        <f>IF(F6&lt;1,"",ROUND(I31/M31,1))</f>
      </c>
      <c r="Q31" s="293">
        <f>IF(F6&lt;1,"",ROUNDUP(P31,0))</f>
      </c>
      <c r="R31" s="173" t="s">
        <v>133</v>
      </c>
      <c r="S31" s="283"/>
      <c r="T31" s="173"/>
      <c r="U31" s="173"/>
      <c r="V31" s="295">
        <f>Q31</f>
      </c>
      <c r="W31" s="286" t="s">
        <v>123</v>
      </c>
      <c r="X31" s="311">
        <f>IF(F6&lt;1,"",ROUND(0.2*V31,1))</f>
      </c>
      <c r="Y31" s="174" t="s">
        <v>73</v>
      </c>
    </row>
    <row r="32" spans="1:25" ht="18" customHeight="1">
      <c r="A32" s="73"/>
      <c r="B32" s="337"/>
      <c r="C32" s="358"/>
      <c r="D32" s="359"/>
      <c r="E32" s="188" t="s">
        <v>76</v>
      </c>
      <c r="F32" s="189"/>
      <c r="G32" s="189"/>
      <c r="H32" s="190"/>
      <c r="I32" s="189"/>
      <c r="J32" s="189"/>
      <c r="K32" s="190"/>
      <c r="L32" s="189"/>
      <c r="M32" s="189"/>
      <c r="N32" s="189"/>
      <c r="O32" s="189"/>
      <c r="P32" s="191"/>
      <c r="Q32" s="192"/>
      <c r="R32" s="189"/>
      <c r="S32" s="189"/>
      <c r="T32" s="189"/>
      <c r="U32" s="189"/>
      <c r="V32" s="189"/>
      <c r="W32" s="189"/>
      <c r="X32" s="312">
        <f>IF(F6&lt;1,"",SUM(X27:X31))</f>
      </c>
      <c r="Y32" s="193" t="s">
        <v>73</v>
      </c>
    </row>
    <row r="33" spans="1:25" ht="18" customHeight="1">
      <c r="A33" s="73"/>
      <c r="B33" s="337"/>
      <c r="C33" s="358"/>
      <c r="D33" s="359"/>
      <c r="E33" s="194" t="s">
        <v>67</v>
      </c>
      <c r="F33" s="186"/>
      <c r="G33" s="186"/>
      <c r="H33" s="195"/>
      <c r="I33" s="196"/>
      <c r="J33" s="186" t="s">
        <v>68</v>
      </c>
      <c r="K33" s="195"/>
      <c r="L33" s="186"/>
      <c r="M33" s="186"/>
      <c r="N33" s="186"/>
      <c r="O33" s="197"/>
      <c r="P33" s="198"/>
      <c r="Q33" s="199"/>
      <c r="R33" s="186"/>
      <c r="S33" s="186"/>
      <c r="T33" s="186"/>
      <c r="U33" s="186"/>
      <c r="V33" s="186"/>
      <c r="W33" s="186"/>
      <c r="X33" s="316"/>
      <c r="Y33" s="200" t="s">
        <v>73</v>
      </c>
    </row>
    <row r="34" spans="1:25" ht="18" customHeight="1" thickBot="1">
      <c r="A34" s="73"/>
      <c r="B34" s="337"/>
      <c r="C34" s="360"/>
      <c r="D34" s="361"/>
      <c r="E34" s="149" t="s">
        <v>75</v>
      </c>
      <c r="F34" s="150"/>
      <c r="G34" s="150"/>
      <c r="H34" s="151"/>
      <c r="I34" s="150"/>
      <c r="J34" s="150"/>
      <c r="K34" s="151"/>
      <c r="L34" s="150"/>
      <c r="M34" s="150"/>
      <c r="N34" s="150"/>
      <c r="O34" s="152"/>
      <c r="P34" s="153"/>
      <c r="Q34" s="154"/>
      <c r="R34" s="150"/>
      <c r="S34" s="150"/>
      <c r="T34" s="150"/>
      <c r="U34" s="150"/>
      <c r="V34" s="150"/>
      <c r="W34" s="150"/>
      <c r="X34" s="315">
        <f>IF(F6&lt;1,"",SUM(X32:X33))</f>
      </c>
      <c r="Y34" s="155" t="s">
        <v>73</v>
      </c>
    </row>
    <row r="35" spans="1:25" ht="18" customHeight="1" thickBot="1" thickTop="1">
      <c r="A35" s="73"/>
      <c r="B35" s="338"/>
      <c r="C35" s="15"/>
      <c r="D35" s="16"/>
      <c r="E35" s="180" t="s">
        <v>69</v>
      </c>
      <c r="F35" s="175"/>
      <c r="G35" s="175"/>
      <c r="H35" s="181"/>
      <c r="I35" s="175"/>
      <c r="J35" s="175"/>
      <c r="K35" s="181"/>
      <c r="L35" s="175"/>
      <c r="M35" s="175"/>
      <c r="N35" s="175"/>
      <c r="O35" s="175"/>
      <c r="P35" s="182"/>
      <c r="Q35" s="183"/>
      <c r="R35" s="296"/>
      <c r="S35" s="175"/>
      <c r="T35" s="175"/>
      <c r="U35" s="175"/>
      <c r="V35" s="175"/>
      <c r="W35" s="175"/>
      <c r="X35" s="313">
        <f>IF(F6&lt;1,"",X25+X34)</f>
      </c>
      <c r="Y35" s="187" t="s">
        <v>73</v>
      </c>
    </row>
    <row r="36" spans="1:25" ht="18" customHeight="1" thickBot="1">
      <c r="A36" s="73"/>
      <c r="B36" s="334" t="s">
        <v>137</v>
      </c>
      <c r="C36" s="335"/>
      <c r="D36" s="339"/>
      <c r="E36" s="15"/>
      <c r="F36" s="310"/>
      <c r="G36" s="284" t="s">
        <v>21</v>
      </c>
      <c r="H36" s="340" t="s">
        <v>136</v>
      </c>
      <c r="I36" s="341"/>
      <c r="J36" s="329"/>
      <c r="K36" s="322" t="s">
        <v>73</v>
      </c>
      <c r="L36" s="323" t="s">
        <v>127</v>
      </c>
      <c r="M36" s="15"/>
      <c r="N36" s="15"/>
      <c r="O36" s="362">
        <f>IF(F6&lt;1,"",ROUND(X35+F36+J36,1))</f>
      </c>
      <c r="P36" s="362"/>
      <c r="Q36" s="291" t="s">
        <v>73</v>
      </c>
      <c r="R36" s="324" t="s">
        <v>138</v>
      </c>
      <c r="S36" s="310"/>
      <c r="T36" s="325" t="s">
        <v>21</v>
      </c>
      <c r="U36" s="334" t="s">
        <v>151</v>
      </c>
      <c r="V36" s="335"/>
      <c r="W36" s="265"/>
      <c r="X36" s="314">
        <f>IF(F6&lt;1,"",O36+S36)</f>
      </c>
      <c r="Y36" s="291" t="s">
        <v>73</v>
      </c>
    </row>
    <row r="37" spans="1:26" ht="18" customHeight="1">
      <c r="A37" s="73"/>
      <c r="B37" s="38" t="s">
        <v>13</v>
      </c>
      <c r="C37" s="66"/>
      <c r="D37" s="66"/>
      <c r="E37" s="66"/>
      <c r="F37" s="66"/>
      <c r="G37" s="66"/>
      <c r="H37" s="79"/>
      <c r="I37" s="80"/>
      <c r="J37" s="66"/>
      <c r="K37" s="66"/>
      <c r="L37" s="66"/>
      <c r="M37" s="66"/>
      <c r="N37" s="66"/>
      <c r="O37" s="66"/>
      <c r="P37" s="80"/>
      <c r="Q37" s="66"/>
      <c r="R37" s="81"/>
      <c r="S37" s="81"/>
      <c r="T37" s="80"/>
      <c r="U37" s="66"/>
      <c r="V37" s="66"/>
      <c r="W37" s="66"/>
      <c r="Y37" s="281"/>
      <c r="Z37" s="289"/>
    </row>
    <row r="38" spans="1:25" ht="13.5" customHeight="1">
      <c r="A38" s="5"/>
      <c r="B38" s="38" t="s">
        <v>33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3.5" customHeight="1">
      <c r="A39" s="5"/>
      <c r="B39" s="38" t="s">
        <v>34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3.5" customHeight="1">
      <c r="A40" s="5"/>
      <c r="B40" s="38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3.5" customHeight="1">
      <c r="A41" s="5"/>
      <c r="B41" s="38" t="s">
        <v>120</v>
      </c>
      <c r="C41" s="5"/>
      <c r="D41" s="5"/>
      <c r="E41" s="5"/>
      <c r="F41" s="5"/>
      <c r="G41" s="5"/>
      <c r="H41" s="5"/>
      <c r="I41" s="5"/>
      <c r="J41" s="5"/>
      <c r="K41" s="5"/>
      <c r="L41" s="8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</sheetData>
  <sheetProtection/>
  <mergeCells count="17">
    <mergeCell ref="C26:D34"/>
    <mergeCell ref="I1:R2"/>
    <mergeCell ref="S6:T6"/>
    <mergeCell ref="S7:T7"/>
    <mergeCell ref="C8:D8"/>
    <mergeCell ref="C9:D9"/>
    <mergeCell ref="C10:D10"/>
    <mergeCell ref="U36:V36"/>
    <mergeCell ref="B36:D36"/>
    <mergeCell ref="H36:I36"/>
    <mergeCell ref="O36:P36"/>
    <mergeCell ref="C11:D11"/>
    <mergeCell ref="C12:D12"/>
    <mergeCell ref="S13:T13"/>
    <mergeCell ref="U14:U15"/>
    <mergeCell ref="B23:B35"/>
    <mergeCell ref="C23:D25"/>
  </mergeCells>
  <dataValidations count="1">
    <dataValidation errorStyle="warning" type="list" allowBlank="1" showInputMessage="1" showErrorMessage="1" prompt="15、または175を入力してください" error="15、または175を入力してください" sqref="O6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3.75390625" style="0" customWidth="1"/>
    <col min="4" max="4" width="6.625" style="0" customWidth="1"/>
    <col min="5" max="5" width="2.125" style="0" customWidth="1"/>
    <col min="6" max="6" width="10.625" style="0" customWidth="1"/>
    <col min="7" max="7" width="7.875" style="0" customWidth="1"/>
    <col min="8" max="8" width="6.25390625" style="0" customWidth="1"/>
    <col min="9" max="9" width="4.00390625" style="0" customWidth="1"/>
    <col min="10" max="10" width="6.50390625" style="0" customWidth="1"/>
    <col min="11" max="11" width="5.75390625" style="0" customWidth="1"/>
    <col min="12" max="12" width="2.50390625" style="0" customWidth="1"/>
    <col min="13" max="13" width="5.625" style="0" customWidth="1"/>
    <col min="14" max="14" width="8.625" style="0" customWidth="1"/>
    <col min="15" max="15" width="4.875" style="0" customWidth="1"/>
    <col min="16" max="16" width="5.875" style="0" customWidth="1"/>
    <col min="17" max="17" width="8.625" style="0" bestFit="1" customWidth="1"/>
    <col min="18" max="18" width="6.00390625" style="0" customWidth="1"/>
    <col min="19" max="19" width="14.625" style="0" bestFit="1" customWidth="1"/>
    <col min="20" max="20" width="3.00390625" style="0" customWidth="1"/>
    <col min="21" max="21" width="7.50390625" style="0" customWidth="1"/>
    <col min="22" max="22" width="2.875" style="0" customWidth="1"/>
    <col min="23" max="23" width="5.50390625" style="0" customWidth="1"/>
    <col min="24" max="24" width="5.25390625" style="0" customWidth="1"/>
  </cols>
  <sheetData>
    <row r="1" spans="1:24" ht="17.25">
      <c r="A1" s="5"/>
      <c r="B1" s="117"/>
      <c r="C1" s="5"/>
      <c r="D1" s="5"/>
      <c r="E1" s="5"/>
      <c r="F1" s="5"/>
      <c r="G1" s="5"/>
      <c r="H1" s="56" t="s">
        <v>94</v>
      </c>
      <c r="I1" s="5"/>
      <c r="J1" s="5"/>
      <c r="L1" s="6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</row>
    <row r="2" spans="1:24" ht="18" customHeight="1" thickBot="1">
      <c r="A2" s="5"/>
      <c r="B2" s="7" t="s">
        <v>0</v>
      </c>
      <c r="C2" s="5"/>
      <c r="D2" s="5"/>
      <c r="E2" s="5"/>
      <c r="F2" s="5"/>
      <c r="G2" s="5"/>
      <c r="H2" s="5"/>
      <c r="I2" s="5"/>
      <c r="J2" s="5"/>
      <c r="K2" s="6"/>
      <c r="L2" s="6"/>
      <c r="M2" s="8"/>
      <c r="N2" s="8"/>
      <c r="O2" s="8"/>
      <c r="P2" s="8"/>
      <c r="Q2" s="8"/>
      <c r="R2" s="5"/>
      <c r="S2" s="5"/>
      <c r="T2" s="5"/>
      <c r="U2" s="5"/>
      <c r="V2" s="5"/>
      <c r="W2" s="5"/>
      <c r="X2" s="5"/>
    </row>
    <row r="3" spans="1:19" ht="16.5" customHeight="1">
      <c r="A3" s="5"/>
      <c r="B3" s="130" t="s">
        <v>36</v>
      </c>
      <c r="C3" s="132" t="s">
        <v>1</v>
      </c>
      <c r="D3" s="120"/>
      <c r="E3" s="133" t="s">
        <v>37</v>
      </c>
      <c r="F3" s="10"/>
      <c r="G3" s="10" t="s">
        <v>38</v>
      </c>
      <c r="H3" s="122" t="s">
        <v>63</v>
      </c>
      <c r="I3" s="122"/>
      <c r="J3" s="122"/>
      <c r="K3" s="122"/>
      <c r="L3" s="122"/>
      <c r="M3" s="122"/>
      <c r="N3" s="122"/>
      <c r="O3" s="11" t="s">
        <v>39</v>
      </c>
      <c r="P3" s="11"/>
      <c r="Q3" s="11"/>
      <c r="R3" s="124"/>
      <c r="S3" s="13" t="s">
        <v>2</v>
      </c>
    </row>
    <row r="4" spans="1:19" ht="16.5" customHeight="1" thickBot="1">
      <c r="A4" s="5"/>
      <c r="B4" s="131"/>
      <c r="C4" s="127"/>
      <c r="D4" s="129"/>
      <c r="E4" s="134"/>
      <c r="F4" s="15"/>
      <c r="G4" s="15"/>
      <c r="H4" s="128"/>
      <c r="I4" s="128"/>
      <c r="J4" s="128"/>
      <c r="K4" s="128"/>
      <c r="L4" s="128"/>
      <c r="M4" s="128"/>
      <c r="N4" s="128"/>
      <c r="O4" s="125"/>
      <c r="P4" s="125"/>
      <c r="Q4" s="125"/>
      <c r="R4" s="126"/>
      <c r="S4" s="217" t="s">
        <v>105</v>
      </c>
    </row>
    <row r="5" spans="1:19" ht="16.5" customHeight="1">
      <c r="A5" s="5"/>
      <c r="B5" s="336"/>
      <c r="C5" s="88" t="s">
        <v>3</v>
      </c>
      <c r="D5" s="89"/>
      <c r="E5" s="19" t="s">
        <v>4</v>
      </c>
      <c r="F5" s="244"/>
      <c r="G5" s="220" t="s">
        <v>40</v>
      </c>
      <c r="H5" s="238"/>
      <c r="I5" s="12" t="s">
        <v>41</v>
      </c>
      <c r="J5" s="12"/>
      <c r="K5" s="12"/>
      <c r="L5" s="12"/>
      <c r="M5" s="220"/>
      <c r="N5" s="60" t="s">
        <v>5</v>
      </c>
      <c r="O5" s="220"/>
      <c r="P5" s="60" t="s">
        <v>6</v>
      </c>
      <c r="Q5" s="245">
        <f>IF(F5&gt;1,F5*H5*0.75*M5/O5,"")</f>
      </c>
      <c r="R5" s="220" t="s">
        <v>7</v>
      </c>
      <c r="S5" s="246">
        <f>IF(F5&lt;1,"",IF(ROUND(Q5*1.4,0)&lt;1,1,ROUND(Q5*1.4,0)))</f>
      </c>
    </row>
    <row r="6" spans="1:19" ht="16.5" customHeight="1" thickBot="1">
      <c r="A6" s="5"/>
      <c r="B6" s="369"/>
      <c r="C6" s="95" t="s">
        <v>42</v>
      </c>
      <c r="D6" s="96"/>
      <c r="E6" s="31" t="s">
        <v>4</v>
      </c>
      <c r="F6" s="97"/>
      <c r="G6" s="240" t="s">
        <v>40</v>
      </c>
      <c r="H6" s="241"/>
      <c r="I6" s="128" t="s">
        <v>43</v>
      </c>
      <c r="J6" s="128"/>
      <c r="K6" s="128"/>
      <c r="L6" s="128"/>
      <c r="M6" s="240"/>
      <c r="N6" s="15" t="s">
        <v>5</v>
      </c>
      <c r="O6" s="240"/>
      <c r="P6" s="15" t="s">
        <v>6</v>
      </c>
      <c r="Q6" s="242">
        <f>IF(F6&gt;1,F6*H6*0.25*M6/O6,"")</f>
      </c>
      <c r="R6" s="240" t="s">
        <v>9</v>
      </c>
      <c r="S6" s="243">
        <f aca="true" t="shared" si="0" ref="S6:S16">IF(F6&lt;1,"",IF(ROUND(Q6*1.4,0)&lt;1,1,ROUND(Q6*1.4,0)))</f>
      </c>
    </row>
    <row r="7" spans="1:19" ht="16.5" customHeight="1">
      <c r="A7" s="5"/>
      <c r="B7" s="336"/>
      <c r="C7" s="88" t="s">
        <v>3</v>
      </c>
      <c r="D7" s="89"/>
      <c r="E7" s="19" t="s">
        <v>4</v>
      </c>
      <c r="F7" s="90"/>
      <c r="G7" s="19" t="s">
        <v>40</v>
      </c>
      <c r="H7" s="238"/>
      <c r="I7" s="92" t="s">
        <v>41</v>
      </c>
      <c r="J7" s="92"/>
      <c r="K7" s="92"/>
      <c r="L7" s="92"/>
      <c r="M7" s="19"/>
      <c r="N7" s="20" t="s">
        <v>5</v>
      </c>
      <c r="O7" s="19"/>
      <c r="P7" s="20" t="s">
        <v>6</v>
      </c>
      <c r="Q7" s="93">
        <f>IF(F7&gt;1,F7*H7*0.75*M7/O7,"")</f>
      </c>
      <c r="R7" s="19" t="s">
        <v>44</v>
      </c>
      <c r="S7" s="218">
        <f t="shared" si="0"/>
      </c>
    </row>
    <row r="8" spans="1:19" ht="16.5" customHeight="1" thickBot="1">
      <c r="A8" s="5"/>
      <c r="B8" s="369"/>
      <c r="C8" s="95" t="s">
        <v>42</v>
      </c>
      <c r="D8" s="96"/>
      <c r="E8" s="31" t="s">
        <v>4</v>
      </c>
      <c r="F8" s="97"/>
      <c r="G8" s="31" t="s">
        <v>40</v>
      </c>
      <c r="H8" s="239"/>
      <c r="I8" s="99" t="s">
        <v>43</v>
      </c>
      <c r="J8" s="99"/>
      <c r="K8" s="99"/>
      <c r="L8" s="99"/>
      <c r="M8" s="31"/>
      <c r="N8" s="30" t="s">
        <v>5</v>
      </c>
      <c r="O8" s="31"/>
      <c r="P8" s="30" t="s">
        <v>6</v>
      </c>
      <c r="Q8" s="100">
        <f>IF(F8&gt;1,F8*H8*0.25*M8/O8,"")</f>
      </c>
      <c r="R8" s="31" t="s">
        <v>45</v>
      </c>
      <c r="S8" s="219">
        <f t="shared" si="0"/>
      </c>
    </row>
    <row r="9" spans="1:19" ht="16.5" customHeight="1">
      <c r="A9" s="5"/>
      <c r="B9" s="336"/>
      <c r="C9" s="88" t="s">
        <v>3</v>
      </c>
      <c r="D9" s="89"/>
      <c r="E9" s="19" t="s">
        <v>4</v>
      </c>
      <c r="F9" s="90"/>
      <c r="G9" s="19" t="s">
        <v>40</v>
      </c>
      <c r="H9" s="238"/>
      <c r="I9" s="92" t="s">
        <v>41</v>
      </c>
      <c r="J9" s="92"/>
      <c r="K9" s="92"/>
      <c r="L9" s="92"/>
      <c r="M9" s="19"/>
      <c r="N9" s="20" t="s">
        <v>5</v>
      </c>
      <c r="O9" s="19"/>
      <c r="P9" s="20" t="s">
        <v>6</v>
      </c>
      <c r="Q9" s="93">
        <f>IF(F9&gt;1,F9*H9*0.75*M9/O9,"")</f>
      </c>
      <c r="R9" s="19" t="s">
        <v>46</v>
      </c>
      <c r="S9" s="218">
        <f t="shared" si="0"/>
      </c>
    </row>
    <row r="10" spans="1:19" ht="16.5" customHeight="1" thickBot="1">
      <c r="A10" s="5"/>
      <c r="B10" s="369"/>
      <c r="C10" s="95" t="s">
        <v>42</v>
      </c>
      <c r="D10" s="96"/>
      <c r="E10" s="31" t="s">
        <v>4</v>
      </c>
      <c r="F10" s="97"/>
      <c r="G10" s="31" t="s">
        <v>40</v>
      </c>
      <c r="H10" s="241"/>
      <c r="I10" s="99" t="s">
        <v>43</v>
      </c>
      <c r="J10" s="99"/>
      <c r="K10" s="99"/>
      <c r="L10" s="99"/>
      <c r="M10" s="31"/>
      <c r="N10" s="30" t="s">
        <v>5</v>
      </c>
      <c r="O10" s="31"/>
      <c r="P10" s="30" t="s">
        <v>6</v>
      </c>
      <c r="Q10" s="100">
        <f>IF(F10&gt;1,F10*H10*0.25*M10/O10,"")</f>
      </c>
      <c r="R10" s="24" t="s">
        <v>47</v>
      </c>
      <c r="S10" s="219">
        <f t="shared" si="0"/>
      </c>
    </row>
    <row r="11" spans="1:19" ht="16.5" customHeight="1">
      <c r="A11" s="5"/>
      <c r="B11" s="336"/>
      <c r="C11" s="88" t="s">
        <v>3</v>
      </c>
      <c r="D11" s="89"/>
      <c r="E11" s="19" t="s">
        <v>4</v>
      </c>
      <c r="F11" s="244"/>
      <c r="G11" s="19" t="s">
        <v>40</v>
      </c>
      <c r="H11" s="238"/>
      <c r="I11" s="92" t="s">
        <v>41</v>
      </c>
      <c r="J11" s="92"/>
      <c r="K11" s="92"/>
      <c r="L11" s="92"/>
      <c r="M11" s="19"/>
      <c r="N11" s="20" t="s">
        <v>5</v>
      </c>
      <c r="O11" s="19"/>
      <c r="P11" s="20" t="s">
        <v>6</v>
      </c>
      <c r="Q11" s="93">
        <f>IF(F11&gt;1,F11*H11*0.75*M11/O11,"")</f>
      </c>
      <c r="R11" s="220" t="s">
        <v>48</v>
      </c>
      <c r="S11" s="218">
        <f t="shared" si="0"/>
      </c>
    </row>
    <row r="12" spans="1:19" ht="16.5" customHeight="1" thickBot="1">
      <c r="A12" s="5"/>
      <c r="B12" s="369"/>
      <c r="C12" s="95" t="s">
        <v>42</v>
      </c>
      <c r="D12" s="96"/>
      <c r="E12" s="31" t="s">
        <v>4</v>
      </c>
      <c r="F12" s="247"/>
      <c r="G12" s="31" t="s">
        <v>98</v>
      </c>
      <c r="H12" s="241"/>
      <c r="I12" s="99" t="s">
        <v>43</v>
      </c>
      <c r="J12" s="99"/>
      <c r="K12" s="99"/>
      <c r="L12" s="99"/>
      <c r="M12" s="31"/>
      <c r="N12" s="30" t="s">
        <v>5</v>
      </c>
      <c r="O12" s="31"/>
      <c r="P12" s="30" t="s">
        <v>6</v>
      </c>
      <c r="Q12" s="100">
        <f>IF(F12&gt;1,F12*H12*0.25*M12/O12,"")</f>
      </c>
      <c r="R12" s="31" t="s">
        <v>49</v>
      </c>
      <c r="S12" s="221">
        <f t="shared" si="0"/>
      </c>
    </row>
    <row r="13" spans="1:19" ht="16.5" customHeight="1">
      <c r="A13" s="5"/>
      <c r="B13" s="86"/>
      <c r="C13" s="88" t="s">
        <v>3</v>
      </c>
      <c r="D13" s="89"/>
      <c r="E13" s="19" t="s">
        <v>4</v>
      </c>
      <c r="F13" s="90"/>
      <c r="G13" s="19" t="s">
        <v>40</v>
      </c>
      <c r="H13" s="238"/>
      <c r="I13" s="92" t="s">
        <v>41</v>
      </c>
      <c r="J13" s="92"/>
      <c r="K13" s="92"/>
      <c r="L13" s="92"/>
      <c r="M13" s="19"/>
      <c r="N13" s="20" t="s">
        <v>5</v>
      </c>
      <c r="O13" s="19"/>
      <c r="P13" s="20" t="s">
        <v>6</v>
      </c>
      <c r="Q13" s="93">
        <f>IF(F13&gt;1,F13*H13*0.75*M13/O13,"")</f>
      </c>
      <c r="R13" s="19" t="s">
        <v>50</v>
      </c>
      <c r="S13" s="222">
        <f t="shared" si="0"/>
      </c>
    </row>
    <row r="14" spans="1:19" ht="16.5" customHeight="1" thickBot="1">
      <c r="A14" s="5"/>
      <c r="B14" s="118"/>
      <c r="C14" s="95" t="s">
        <v>42</v>
      </c>
      <c r="D14" s="96"/>
      <c r="E14" s="29" t="s">
        <v>4</v>
      </c>
      <c r="F14" s="97"/>
      <c r="G14" s="31" t="s">
        <v>40</v>
      </c>
      <c r="H14" s="239"/>
      <c r="I14" s="99" t="s">
        <v>43</v>
      </c>
      <c r="J14" s="99"/>
      <c r="K14" s="99"/>
      <c r="L14" s="99"/>
      <c r="M14" s="31"/>
      <c r="N14" s="30" t="s">
        <v>5</v>
      </c>
      <c r="O14" s="31"/>
      <c r="P14" s="30" t="s">
        <v>6</v>
      </c>
      <c r="Q14" s="100">
        <f>IF(F14&gt;1,F14*H14*0.25*M14/O14,"")</f>
      </c>
      <c r="R14" s="31" t="s">
        <v>51</v>
      </c>
      <c r="S14" s="221">
        <f t="shared" si="0"/>
      </c>
    </row>
    <row r="15" spans="1:19" ht="16.5" customHeight="1">
      <c r="A15" s="5"/>
      <c r="B15" s="86"/>
      <c r="C15" s="88" t="s">
        <v>3</v>
      </c>
      <c r="D15" s="89"/>
      <c r="E15" s="19" t="s">
        <v>4</v>
      </c>
      <c r="F15" s="90"/>
      <c r="G15" s="19" t="s">
        <v>40</v>
      </c>
      <c r="H15" s="238"/>
      <c r="I15" s="92" t="s">
        <v>41</v>
      </c>
      <c r="J15" s="92"/>
      <c r="K15" s="92"/>
      <c r="L15" s="92"/>
      <c r="M15" s="19"/>
      <c r="N15" s="20" t="s">
        <v>5</v>
      </c>
      <c r="O15" s="19"/>
      <c r="P15" s="20" t="s">
        <v>6</v>
      </c>
      <c r="Q15" s="93">
        <f>IF(F15&gt;1,F15*H15*0.75*M15/O15,"")</f>
      </c>
      <c r="R15" s="19" t="s">
        <v>52</v>
      </c>
      <c r="S15" s="222">
        <f t="shared" si="0"/>
      </c>
    </row>
    <row r="16" spans="1:19" ht="16.5" customHeight="1" thickBot="1">
      <c r="A16" s="5"/>
      <c r="B16" s="87"/>
      <c r="C16" s="95" t="s">
        <v>42</v>
      </c>
      <c r="D16" s="96"/>
      <c r="E16" s="31" t="s">
        <v>4</v>
      </c>
      <c r="F16" s="97"/>
      <c r="G16" s="31" t="s">
        <v>40</v>
      </c>
      <c r="H16" s="239"/>
      <c r="I16" s="99" t="s">
        <v>43</v>
      </c>
      <c r="J16" s="99"/>
      <c r="K16" s="99"/>
      <c r="L16" s="99"/>
      <c r="M16" s="31"/>
      <c r="N16" s="30" t="s">
        <v>5</v>
      </c>
      <c r="O16" s="31"/>
      <c r="P16" s="30" t="s">
        <v>6</v>
      </c>
      <c r="Q16" s="100">
        <f>IF(F16&gt;1,F16*H16*0.25*M16/O16,"")</f>
      </c>
      <c r="R16" s="31" t="s">
        <v>53</v>
      </c>
      <c r="S16" s="221">
        <f t="shared" si="0"/>
      </c>
    </row>
    <row r="17" spans="1:19" ht="16.5" customHeight="1">
      <c r="A17" s="33"/>
      <c r="B17" s="38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54"/>
      <c r="Q17" s="36"/>
      <c r="R17" s="37"/>
      <c r="S17" s="223"/>
    </row>
    <row r="18" spans="1:19" ht="16.5" customHeight="1">
      <c r="A18" s="45"/>
      <c r="B18" s="38" t="s">
        <v>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9"/>
      <c r="O18" s="5"/>
      <c r="P18" s="84"/>
      <c r="Q18" s="43"/>
      <c r="R18" s="44"/>
      <c r="S18" s="224">
        <f>SUM(S5:S16)</f>
        <v>0</v>
      </c>
    </row>
    <row r="19" spans="1:19" ht="16.5" customHeight="1" thickBot="1">
      <c r="A19" s="368"/>
      <c r="B19" s="38" t="s">
        <v>99</v>
      </c>
      <c r="C19" s="5"/>
      <c r="D19" s="5"/>
      <c r="E19" s="5"/>
      <c r="F19" s="5"/>
      <c r="G19" s="5"/>
      <c r="H19" s="5"/>
      <c r="I19" s="46"/>
      <c r="J19" s="46"/>
      <c r="K19" s="5"/>
      <c r="L19" s="5"/>
      <c r="M19" s="5"/>
      <c r="N19" s="5"/>
      <c r="O19" s="5"/>
      <c r="P19" s="85"/>
      <c r="Q19" s="49"/>
      <c r="R19" s="50"/>
      <c r="S19" s="225"/>
    </row>
    <row r="20" spans="1:24" ht="12.75" customHeight="1">
      <c r="A20" s="368"/>
      <c r="B20" s="38" t="s">
        <v>55</v>
      </c>
      <c r="C20" s="5"/>
      <c r="D20" s="5"/>
      <c r="E20" s="5"/>
      <c r="F20" s="5"/>
      <c r="G20" s="5"/>
      <c r="H20" s="5"/>
      <c r="I20" s="46"/>
      <c r="J20" s="46"/>
      <c r="K20" s="5"/>
      <c r="L20" s="5"/>
      <c r="M20" s="5"/>
      <c r="N20" s="5"/>
      <c r="O20" s="5"/>
      <c r="P20" s="43"/>
      <c r="Q20" s="43"/>
      <c r="R20" s="43"/>
      <c r="S20" s="107"/>
      <c r="T20" s="43"/>
      <c r="U20" s="43"/>
      <c r="V20" s="43"/>
      <c r="W20" s="107"/>
      <c r="X20" s="107"/>
    </row>
    <row r="21" spans="1:24" ht="13.5" customHeight="1">
      <c r="A21" s="368"/>
      <c r="B21" s="38" t="s">
        <v>56</v>
      </c>
      <c r="C21" s="5"/>
      <c r="D21" s="5"/>
      <c r="E21" s="5"/>
      <c r="F21" s="5"/>
      <c r="G21" s="5"/>
      <c r="H21" s="5"/>
      <c r="I21" s="46"/>
      <c r="J21" s="46"/>
      <c r="K21" s="5"/>
      <c r="L21" s="5"/>
      <c r="M21" s="5"/>
      <c r="N21" s="5"/>
      <c r="O21" s="5"/>
      <c r="P21" s="43"/>
      <c r="Q21" s="43"/>
      <c r="R21" s="43"/>
      <c r="S21" s="107"/>
      <c r="T21" s="43"/>
      <c r="U21" s="43"/>
      <c r="V21" s="43"/>
      <c r="W21" s="107"/>
      <c r="X21" s="107"/>
    </row>
    <row r="22" spans="1:24" ht="12.75" customHeight="1">
      <c r="A22" s="54"/>
      <c r="B22" s="38" t="s">
        <v>57</v>
      </c>
      <c r="C22" s="5"/>
      <c r="D22" s="5"/>
      <c r="E22" s="5"/>
      <c r="F22" s="5"/>
      <c r="G22" s="5"/>
      <c r="H22" s="5"/>
      <c r="I22" s="46"/>
      <c r="J22" s="46"/>
      <c r="K22" s="5"/>
      <c r="L22" s="5"/>
      <c r="M22" s="5"/>
      <c r="N22" s="5"/>
      <c r="O22" s="5"/>
      <c r="P22" s="43"/>
      <c r="Q22" s="43"/>
      <c r="R22" s="43"/>
      <c r="S22" s="107"/>
      <c r="T22" s="43"/>
      <c r="U22" s="43"/>
      <c r="V22" s="43"/>
      <c r="W22" s="107"/>
      <c r="X22" s="107"/>
    </row>
    <row r="23" spans="1:24" ht="12.75" customHeight="1">
      <c r="A23" s="54"/>
      <c r="B23" s="53" t="s">
        <v>100</v>
      </c>
      <c r="C23" s="5"/>
      <c r="D23" s="5"/>
      <c r="E23" s="5"/>
      <c r="F23" s="5"/>
      <c r="G23" s="5"/>
      <c r="H23" s="5"/>
      <c r="I23" s="46"/>
      <c r="J23" s="46"/>
      <c r="K23" s="5"/>
      <c r="L23" s="5"/>
      <c r="M23" s="5"/>
      <c r="N23" s="5"/>
      <c r="O23" s="5"/>
      <c r="P23" s="43"/>
      <c r="Q23" s="43"/>
      <c r="R23" s="43"/>
      <c r="S23" s="107"/>
      <c r="T23" s="43"/>
      <c r="U23" s="43"/>
      <c r="V23" s="43"/>
      <c r="W23" s="107"/>
      <c r="X23" s="107"/>
    </row>
    <row r="24" spans="1:24" ht="12.75" customHeight="1">
      <c r="A24" s="54"/>
      <c r="B24" s="38" t="s">
        <v>101</v>
      </c>
      <c r="C24" s="5"/>
      <c r="D24" s="5"/>
      <c r="E24" s="5"/>
      <c r="F24" s="5"/>
      <c r="G24" s="5"/>
      <c r="H24" s="5"/>
      <c r="I24" s="46"/>
      <c r="J24" s="46"/>
      <c r="K24" s="5"/>
      <c r="L24" s="5"/>
      <c r="M24" s="5"/>
      <c r="N24" s="5"/>
      <c r="O24" s="5"/>
      <c r="P24" s="43"/>
      <c r="Q24" s="43"/>
      <c r="R24" s="43"/>
      <c r="S24" s="107"/>
      <c r="T24" s="43"/>
      <c r="U24" s="43"/>
      <c r="V24" s="43"/>
      <c r="W24" s="107"/>
      <c r="X24" s="107"/>
    </row>
    <row r="25" spans="1:24" ht="12.75" customHeight="1">
      <c r="A25" s="54"/>
      <c r="B25" s="38"/>
      <c r="C25" s="5"/>
      <c r="D25" s="5"/>
      <c r="E25" s="5"/>
      <c r="F25" s="5"/>
      <c r="G25" s="5"/>
      <c r="H25" s="5"/>
      <c r="I25" s="46"/>
      <c r="J25" s="46"/>
      <c r="K25" s="5"/>
      <c r="L25" s="5"/>
      <c r="M25" s="5"/>
      <c r="N25" s="5"/>
      <c r="O25" s="5"/>
      <c r="P25" s="43"/>
      <c r="Q25" s="43"/>
      <c r="R25" s="43"/>
      <c r="S25" s="107"/>
      <c r="T25" s="43"/>
      <c r="U25" s="43"/>
      <c r="V25" s="43"/>
      <c r="W25" s="107"/>
      <c r="X25" s="107"/>
    </row>
    <row r="26" spans="1:24" ht="12.75" customHeight="1">
      <c r="A26" s="54"/>
      <c r="B26" s="38"/>
      <c r="C26" s="5"/>
      <c r="D26" s="5"/>
      <c r="E26" s="5"/>
      <c r="F26" s="5"/>
      <c r="G26" s="5"/>
      <c r="H26" s="5"/>
      <c r="I26" s="46"/>
      <c r="J26" s="46"/>
      <c r="K26" s="5"/>
      <c r="L26" s="5"/>
      <c r="M26" s="5"/>
      <c r="N26" s="5"/>
      <c r="O26" s="5"/>
      <c r="P26" s="43"/>
      <c r="Q26" s="43"/>
      <c r="R26" s="43"/>
      <c r="S26" s="107"/>
      <c r="T26" s="43"/>
      <c r="U26" s="43"/>
      <c r="V26" s="43"/>
      <c r="W26" s="107"/>
      <c r="X26" s="107"/>
    </row>
    <row r="27" spans="1:24" ht="12.75" customHeight="1">
      <c r="A27" s="54"/>
      <c r="B27" s="5"/>
      <c r="C27" s="5"/>
      <c r="D27" s="5"/>
      <c r="E27" s="5"/>
      <c r="F27" s="5"/>
      <c r="G27" s="5"/>
      <c r="H27" s="5"/>
      <c r="I27" s="46"/>
      <c r="J27" s="46"/>
      <c r="K27" s="5"/>
      <c r="L27" s="5"/>
      <c r="M27" s="5"/>
      <c r="N27" s="5"/>
      <c r="O27" s="5"/>
      <c r="P27" s="43"/>
      <c r="Q27" s="43"/>
      <c r="R27" s="43"/>
      <c r="S27" s="107"/>
      <c r="T27" s="43"/>
      <c r="U27" s="43"/>
      <c r="V27" s="43"/>
      <c r="W27" s="107"/>
      <c r="X27" s="107"/>
    </row>
    <row r="28" spans="1:24" ht="18.75" customHeight="1" thickBot="1">
      <c r="A28" s="5"/>
      <c r="B28" s="7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6"/>
      <c r="M28" s="5"/>
      <c r="N28" s="5"/>
      <c r="O28" s="56"/>
      <c r="P28" s="56"/>
      <c r="Q28" s="57"/>
      <c r="R28" s="57"/>
      <c r="S28" s="57"/>
      <c r="T28" s="57"/>
      <c r="U28" s="5"/>
      <c r="V28" s="5"/>
      <c r="W28" s="5"/>
      <c r="X28" s="58"/>
    </row>
    <row r="29" spans="1:24" ht="16.5" customHeight="1">
      <c r="A29" s="5"/>
      <c r="B29" s="370" t="s">
        <v>144</v>
      </c>
      <c r="C29" s="371"/>
      <c r="D29" s="60" t="s">
        <v>16</v>
      </c>
      <c r="E29" s="22"/>
      <c r="F29" s="23"/>
      <c r="G29" s="61" t="s">
        <v>17</v>
      </c>
      <c r="H29" s="62"/>
      <c r="I29" s="60"/>
      <c r="J29" s="63"/>
      <c r="K29" s="61" t="s">
        <v>18</v>
      </c>
      <c r="L29" s="61"/>
      <c r="M29" s="60"/>
      <c r="N29" s="62"/>
      <c r="O29" s="60"/>
      <c r="P29" s="60" t="s">
        <v>19</v>
      </c>
      <c r="Q29" s="60"/>
      <c r="R29" s="60"/>
      <c r="S29" s="60" t="s">
        <v>96</v>
      </c>
      <c r="T29" s="60"/>
      <c r="U29" s="60" t="s">
        <v>65</v>
      </c>
      <c r="V29" s="60"/>
      <c r="W29" s="10">
        <f>IF(R29&gt;1,J29*O29*R29/T29,"")</f>
      </c>
      <c r="X29" s="64" t="s">
        <v>21</v>
      </c>
    </row>
    <row r="30" spans="1:24" ht="16.5" customHeight="1">
      <c r="A30" s="5"/>
      <c r="B30" s="372"/>
      <c r="C30" s="373"/>
      <c r="D30" s="72" t="s">
        <v>22</v>
      </c>
      <c r="E30" s="25"/>
      <c r="F30" s="28"/>
      <c r="G30" s="68" t="s">
        <v>58</v>
      </c>
      <c r="H30" s="21"/>
      <c r="I30" s="26"/>
      <c r="J30" s="26"/>
      <c r="K30" s="68" t="s">
        <v>59</v>
      </c>
      <c r="L30" s="68"/>
      <c r="M30" s="20"/>
      <c r="N30" s="19" t="s">
        <v>146</v>
      </c>
      <c r="O30" s="24"/>
      <c r="P30" s="69" t="s">
        <v>19</v>
      </c>
      <c r="Q30" s="70"/>
      <c r="R30" s="20"/>
      <c r="S30" s="20" t="s">
        <v>61</v>
      </c>
      <c r="T30" s="20"/>
      <c r="U30" s="19" t="s">
        <v>147</v>
      </c>
      <c r="V30" s="20"/>
      <c r="W30" s="70">
        <f>IF(R30&gt;1,J30*O30*R30,"")</f>
      </c>
      <c r="X30" s="71" t="s">
        <v>21</v>
      </c>
    </row>
    <row r="31" spans="1:24" ht="16.5" customHeight="1">
      <c r="A31" s="5"/>
      <c r="B31" s="65"/>
      <c r="C31" s="67"/>
      <c r="D31" s="72"/>
      <c r="E31" s="43"/>
      <c r="F31" s="28"/>
      <c r="G31" s="68"/>
      <c r="H31" s="21"/>
      <c r="I31" s="26"/>
      <c r="J31" s="26"/>
      <c r="K31" s="68"/>
      <c r="L31" s="68"/>
      <c r="M31" s="20"/>
      <c r="N31" s="19"/>
      <c r="O31" s="24"/>
      <c r="P31" s="69"/>
      <c r="Q31" s="70"/>
      <c r="R31" s="20"/>
      <c r="S31" s="20"/>
      <c r="T31" s="20"/>
      <c r="U31" s="20"/>
      <c r="V31" s="20"/>
      <c r="W31" s="20"/>
      <c r="X31" s="71"/>
    </row>
    <row r="32" spans="1:24" ht="16.5" customHeight="1" thickBot="1">
      <c r="A32" s="5"/>
      <c r="B32" s="74"/>
      <c r="C32" s="16"/>
      <c r="D32" s="108" t="s">
        <v>29</v>
      </c>
      <c r="E32" s="32"/>
      <c r="F32" s="75"/>
      <c r="G32" s="109"/>
      <c r="H32" s="30"/>
      <c r="I32" s="30"/>
      <c r="J32" s="30"/>
      <c r="K32" s="109"/>
      <c r="L32" s="30"/>
      <c r="M32" s="30"/>
      <c r="N32" s="30"/>
      <c r="O32" s="110"/>
      <c r="P32" s="111"/>
      <c r="Q32" s="30"/>
      <c r="R32" s="30"/>
      <c r="S32" s="30"/>
      <c r="T32" s="111"/>
      <c r="U32" s="30"/>
      <c r="V32" s="30"/>
      <c r="W32" s="30">
        <f>IF(R29&gt;1,SUM(W29:W31),"")</f>
      </c>
      <c r="X32" s="112" t="s">
        <v>21</v>
      </c>
    </row>
    <row r="33" spans="1:24" ht="16.5" customHeight="1" thickBot="1">
      <c r="A33" s="5"/>
      <c r="B33" s="334" t="s">
        <v>30</v>
      </c>
      <c r="C33" s="335"/>
      <c r="D33" s="339"/>
      <c r="E33" s="113"/>
      <c r="F33" s="76"/>
      <c r="G33" s="78" t="s">
        <v>97</v>
      </c>
      <c r="H33" s="334" t="s">
        <v>31</v>
      </c>
      <c r="I33" s="335"/>
      <c r="J33" s="339"/>
      <c r="K33" s="137"/>
      <c r="L33" s="114"/>
      <c r="M33" s="78" t="s">
        <v>21</v>
      </c>
      <c r="N33" s="334" t="s">
        <v>32</v>
      </c>
      <c r="O33" s="339"/>
      <c r="P33" s="113"/>
      <c r="Q33" s="114">
        <f>IF(R29&gt;1,W32+F33+K33,"")</f>
      </c>
      <c r="R33" s="115" t="s">
        <v>21</v>
      </c>
      <c r="S33" s="334" t="s">
        <v>145</v>
      </c>
      <c r="T33" s="339"/>
      <c r="U33" s="135"/>
      <c r="V33" s="135"/>
      <c r="W33" s="15"/>
      <c r="X33" s="77" t="s">
        <v>21</v>
      </c>
    </row>
    <row r="34" spans="1:24" ht="13.5" customHeight="1">
      <c r="A34" s="5"/>
      <c r="B34" s="38" t="s">
        <v>13</v>
      </c>
      <c r="C34" s="66"/>
      <c r="D34" s="66"/>
      <c r="E34" s="66"/>
      <c r="F34" s="66"/>
      <c r="G34" s="79"/>
      <c r="H34" s="80"/>
      <c r="I34" s="66"/>
      <c r="J34" s="66"/>
      <c r="K34" s="66"/>
      <c r="L34" s="66"/>
      <c r="M34" s="66"/>
      <c r="N34" s="66"/>
      <c r="O34" s="80"/>
      <c r="P34" s="66"/>
      <c r="Q34" s="66"/>
      <c r="R34" s="81"/>
      <c r="S34" s="81"/>
      <c r="T34" s="66"/>
      <c r="U34" s="66"/>
      <c r="V34" s="66"/>
      <c r="W34" s="66"/>
      <c r="X34" s="82"/>
    </row>
    <row r="35" spans="1:24" ht="13.5" customHeight="1">
      <c r="A35" s="5"/>
      <c r="B35" s="38" t="s">
        <v>33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3.5" customHeight="1">
      <c r="A36" s="5"/>
      <c r="B36" s="38" t="s">
        <v>62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14" ht="13.5" customHeight="1">
      <c r="B37" s="3"/>
      <c r="N37" s="185"/>
    </row>
    <row r="38" ht="13.5" customHeight="1">
      <c r="B38" s="3"/>
    </row>
    <row r="39" spans="2:12" ht="13.5" customHeight="1">
      <c r="B39" s="4"/>
      <c r="F39" s="226"/>
      <c r="L39" s="2"/>
    </row>
    <row r="40" ht="13.5" customHeight="1">
      <c r="B40" s="3"/>
    </row>
    <row r="41" ht="13.5" customHeight="1">
      <c r="B41" s="3"/>
    </row>
    <row r="42" spans="2:6" ht="13.5" customHeight="1">
      <c r="B42" s="3"/>
      <c r="F42" s="1"/>
    </row>
    <row r="43" ht="13.5" customHeight="1">
      <c r="B43" s="3"/>
    </row>
    <row r="44" ht="13.5" customHeight="1">
      <c r="B44" s="3"/>
    </row>
    <row r="45" ht="13.5" customHeight="1">
      <c r="B45" s="3"/>
    </row>
    <row r="46" ht="12.75" customHeight="1"/>
  </sheetData>
  <sheetProtection/>
  <mergeCells count="10">
    <mergeCell ref="B33:D33"/>
    <mergeCell ref="H33:J33"/>
    <mergeCell ref="N33:O33"/>
    <mergeCell ref="S33:T33"/>
    <mergeCell ref="A19:A21"/>
    <mergeCell ref="B5:B6"/>
    <mergeCell ref="B7:B8"/>
    <mergeCell ref="B9:B10"/>
    <mergeCell ref="B11:B12"/>
    <mergeCell ref="B29:C30"/>
  </mergeCells>
  <dataValidations count="1">
    <dataValidation errorStyle="warning" type="list" allowBlank="1" showInputMessage="1" showErrorMessage="1" prompt="15、または175を入力してください" error="15、または175を入力してください" sqref="O5 O7 O9 O11 O13 O15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3.75390625" style="0" customWidth="1"/>
    <col min="4" max="4" width="6.625" style="0" customWidth="1"/>
    <col min="5" max="5" width="2.125" style="0" customWidth="1"/>
    <col min="6" max="6" width="10.625" style="0" customWidth="1"/>
    <col min="7" max="7" width="7.875" style="0" customWidth="1"/>
    <col min="8" max="8" width="6.25390625" style="0" customWidth="1"/>
    <col min="9" max="9" width="4.00390625" style="0" customWidth="1"/>
    <col min="10" max="10" width="6.50390625" style="0" customWidth="1"/>
    <col min="11" max="11" width="5.75390625" style="0" customWidth="1"/>
    <col min="12" max="12" width="2.50390625" style="0" customWidth="1"/>
    <col min="13" max="13" width="5.625" style="0" customWidth="1"/>
    <col min="14" max="14" width="8.625" style="0" customWidth="1"/>
    <col min="15" max="15" width="4.875" style="0" customWidth="1"/>
    <col min="16" max="16" width="5.875" style="0" customWidth="1"/>
    <col min="17" max="17" width="8.125" style="0" customWidth="1"/>
    <col min="18" max="18" width="6.00390625" style="0" customWidth="1"/>
    <col min="19" max="19" width="8.75390625" style="0" customWidth="1"/>
    <col min="20" max="20" width="3.50390625" style="0" customWidth="1"/>
    <col min="21" max="21" width="5.625" style="0" customWidth="1"/>
    <col min="22" max="22" width="3.00390625" style="0" customWidth="1"/>
    <col min="23" max="23" width="7.50390625" style="0" customWidth="1"/>
    <col min="24" max="24" width="5.50390625" style="0" customWidth="1"/>
    <col min="25" max="25" width="5.25390625" style="0" customWidth="1"/>
  </cols>
  <sheetData>
    <row r="1" spans="1:25" ht="17.25">
      <c r="A1" s="5"/>
      <c r="B1" s="117"/>
      <c r="C1" s="5"/>
      <c r="D1" s="5"/>
      <c r="E1" s="5"/>
      <c r="F1" s="5"/>
      <c r="G1" s="5"/>
      <c r="H1" s="237" t="s">
        <v>94</v>
      </c>
      <c r="I1" s="5"/>
      <c r="L1" s="6"/>
      <c r="M1" s="8"/>
      <c r="N1" s="8"/>
      <c r="O1" s="8"/>
      <c r="P1" s="8"/>
      <c r="Q1" s="8"/>
      <c r="R1" s="5"/>
      <c r="S1" s="227"/>
      <c r="T1" s="5"/>
      <c r="U1" s="5"/>
      <c r="V1" s="5"/>
      <c r="W1" s="5"/>
      <c r="X1" s="5"/>
      <c r="Y1" s="5"/>
    </row>
    <row r="2" spans="1:25" ht="18" customHeight="1" thickBot="1">
      <c r="A2" s="5"/>
      <c r="B2" s="7" t="s">
        <v>0</v>
      </c>
      <c r="C2" s="5"/>
      <c r="D2" s="5"/>
      <c r="E2" s="5"/>
      <c r="F2" s="5"/>
      <c r="G2" s="5"/>
      <c r="H2" s="5"/>
      <c r="I2" s="5"/>
      <c r="J2" s="5"/>
      <c r="K2" s="6"/>
      <c r="L2" s="6"/>
      <c r="M2" s="8"/>
      <c r="N2" s="8"/>
      <c r="O2" s="8"/>
      <c r="P2" s="8"/>
      <c r="Q2" s="8"/>
      <c r="R2" s="5"/>
      <c r="S2" s="5"/>
      <c r="T2" s="5"/>
      <c r="U2" s="5"/>
      <c r="V2" s="5"/>
      <c r="W2" s="5"/>
      <c r="X2" s="5"/>
      <c r="Y2" s="5"/>
    </row>
    <row r="3" spans="1:20" ht="16.5" customHeight="1">
      <c r="A3" s="5"/>
      <c r="B3" s="130" t="s">
        <v>36</v>
      </c>
      <c r="C3" s="132" t="s">
        <v>1</v>
      </c>
      <c r="D3" s="120"/>
      <c r="E3" s="133" t="s">
        <v>37</v>
      </c>
      <c r="F3" s="10"/>
      <c r="G3" s="10" t="s">
        <v>38</v>
      </c>
      <c r="H3" s="122" t="s">
        <v>63</v>
      </c>
      <c r="I3" s="122"/>
      <c r="J3" s="122"/>
      <c r="K3" s="122"/>
      <c r="L3" s="122"/>
      <c r="M3" s="122"/>
      <c r="N3" s="122"/>
      <c r="O3" s="11" t="s">
        <v>39</v>
      </c>
      <c r="P3" s="11"/>
      <c r="Q3" s="11"/>
      <c r="R3" s="124"/>
      <c r="S3" s="132" t="s">
        <v>2</v>
      </c>
      <c r="T3" s="136"/>
    </row>
    <row r="4" spans="1:20" ht="16.5" customHeight="1" thickBot="1">
      <c r="A4" s="5"/>
      <c r="B4" s="131"/>
      <c r="C4" s="127"/>
      <c r="D4" s="129"/>
      <c r="E4" s="134"/>
      <c r="F4" s="15"/>
      <c r="G4" s="15"/>
      <c r="H4" s="128"/>
      <c r="I4" s="128"/>
      <c r="J4" s="128"/>
      <c r="K4" s="128"/>
      <c r="L4" s="128"/>
      <c r="M4" s="128"/>
      <c r="N4" s="128"/>
      <c r="O4" s="125"/>
      <c r="P4" s="125"/>
      <c r="Q4" s="125"/>
      <c r="R4" s="126"/>
      <c r="S4" s="127" t="s">
        <v>152</v>
      </c>
      <c r="T4" s="18"/>
    </row>
    <row r="5" spans="1:20" ht="16.5" customHeight="1">
      <c r="A5" s="5"/>
      <c r="B5" s="27" t="s">
        <v>91</v>
      </c>
      <c r="C5" s="88" t="s">
        <v>3</v>
      </c>
      <c r="D5" s="89"/>
      <c r="E5" s="19" t="s">
        <v>4</v>
      </c>
      <c r="F5" s="90">
        <v>128.6</v>
      </c>
      <c r="G5" s="19" t="s">
        <v>40</v>
      </c>
      <c r="H5" s="91">
        <v>0.08</v>
      </c>
      <c r="I5" s="92" t="s">
        <v>41</v>
      </c>
      <c r="J5" s="92"/>
      <c r="K5" s="92"/>
      <c r="L5" s="92"/>
      <c r="M5" s="19">
        <v>2</v>
      </c>
      <c r="N5" s="20" t="s">
        <v>5</v>
      </c>
      <c r="O5" s="19">
        <v>15</v>
      </c>
      <c r="P5" s="20" t="s">
        <v>6</v>
      </c>
      <c r="Q5" s="93">
        <f>IF(F5&gt;1,F5*H5*0.75*M5/O5,"")</f>
        <v>1.0288</v>
      </c>
      <c r="R5" s="19" t="s">
        <v>7</v>
      </c>
      <c r="S5" s="248">
        <f aca="true" t="shared" si="0" ref="S5:S16">IF(F5&lt;1,"",IF(ROUND(Q5*1.4,0)&lt;1,1,ROUND(Q5*1.4,0)))</f>
        <v>1</v>
      </c>
      <c r="T5" s="13"/>
    </row>
    <row r="6" spans="1:20" ht="16.5" customHeight="1" thickBot="1">
      <c r="A6" s="5"/>
      <c r="B6" s="14"/>
      <c r="C6" s="95" t="s">
        <v>42</v>
      </c>
      <c r="D6" s="96"/>
      <c r="E6" s="31" t="s">
        <v>4</v>
      </c>
      <c r="F6" s="97">
        <v>128.6</v>
      </c>
      <c r="G6" s="31" t="s">
        <v>40</v>
      </c>
      <c r="H6" s="98">
        <v>0.08</v>
      </c>
      <c r="I6" s="99" t="s">
        <v>43</v>
      </c>
      <c r="J6" s="99"/>
      <c r="K6" s="99"/>
      <c r="L6" s="99"/>
      <c r="M6" s="31">
        <v>2</v>
      </c>
      <c r="N6" s="30" t="s">
        <v>5</v>
      </c>
      <c r="O6" s="31">
        <v>15</v>
      </c>
      <c r="P6" s="30" t="s">
        <v>6</v>
      </c>
      <c r="Q6" s="100">
        <f>IF(F6&gt;1,F6*H6*0.25*M6/O6,"")</f>
        <v>0.34293333333333337</v>
      </c>
      <c r="R6" s="31" t="s">
        <v>9</v>
      </c>
      <c r="S6" s="108">
        <f t="shared" si="0"/>
        <v>1</v>
      </c>
      <c r="T6" s="249"/>
    </row>
    <row r="7" spans="1:20" ht="16.5" customHeight="1">
      <c r="A7" s="5"/>
      <c r="B7" s="27" t="s">
        <v>92</v>
      </c>
      <c r="C7" s="88" t="s">
        <v>3</v>
      </c>
      <c r="D7" s="89"/>
      <c r="E7" s="19" t="s">
        <v>4</v>
      </c>
      <c r="F7" s="90">
        <v>1139.88</v>
      </c>
      <c r="G7" s="19" t="s">
        <v>40</v>
      </c>
      <c r="H7" s="91">
        <v>0.04</v>
      </c>
      <c r="I7" s="92" t="s">
        <v>41</v>
      </c>
      <c r="J7" s="92"/>
      <c r="K7" s="92"/>
      <c r="L7" s="92"/>
      <c r="M7" s="19">
        <v>2</v>
      </c>
      <c r="N7" s="20" t="s">
        <v>5</v>
      </c>
      <c r="O7" s="19">
        <v>15</v>
      </c>
      <c r="P7" s="20" t="s">
        <v>6</v>
      </c>
      <c r="Q7" s="93">
        <f>IF(F7&gt;1,F7*H7*0.75*M7/O7,"")</f>
        <v>4.559520000000001</v>
      </c>
      <c r="R7" s="19" t="s">
        <v>44</v>
      </c>
      <c r="S7" s="248">
        <f t="shared" si="0"/>
        <v>6</v>
      </c>
      <c r="T7" s="13"/>
    </row>
    <row r="8" spans="1:20" ht="16.5" customHeight="1" thickBot="1">
      <c r="A8" s="5"/>
      <c r="B8" s="14"/>
      <c r="C8" s="95" t="s">
        <v>42</v>
      </c>
      <c r="D8" s="96"/>
      <c r="E8" s="31" t="s">
        <v>4</v>
      </c>
      <c r="F8" s="97">
        <v>1139.88</v>
      </c>
      <c r="G8" s="31" t="s">
        <v>40</v>
      </c>
      <c r="H8" s="98">
        <v>0.04</v>
      </c>
      <c r="I8" s="99" t="s">
        <v>43</v>
      </c>
      <c r="J8" s="99"/>
      <c r="K8" s="99"/>
      <c r="L8" s="99"/>
      <c r="M8" s="31">
        <v>2</v>
      </c>
      <c r="N8" s="30" t="s">
        <v>5</v>
      </c>
      <c r="O8" s="31">
        <v>15</v>
      </c>
      <c r="P8" s="30" t="s">
        <v>6</v>
      </c>
      <c r="Q8" s="100">
        <f>IF(F8&gt;1,F8*H8*0.25*M8/O8,"")</f>
        <v>1.51984</v>
      </c>
      <c r="R8" s="31" t="s">
        <v>45</v>
      </c>
      <c r="S8" s="108">
        <f t="shared" si="0"/>
        <v>2</v>
      </c>
      <c r="T8" s="249"/>
    </row>
    <row r="9" spans="1:20" ht="16.5" customHeight="1">
      <c r="A9" s="5"/>
      <c r="B9" s="27" t="s">
        <v>93</v>
      </c>
      <c r="C9" s="88" t="s">
        <v>3</v>
      </c>
      <c r="D9" s="89"/>
      <c r="E9" s="19" t="s">
        <v>4</v>
      </c>
      <c r="F9" s="90">
        <v>284.6</v>
      </c>
      <c r="G9" s="19" t="s">
        <v>40</v>
      </c>
      <c r="H9" s="91">
        <v>0.03</v>
      </c>
      <c r="I9" s="92" t="s">
        <v>41</v>
      </c>
      <c r="J9" s="92"/>
      <c r="K9" s="92"/>
      <c r="L9" s="92"/>
      <c r="M9" s="19">
        <v>2</v>
      </c>
      <c r="N9" s="20" t="s">
        <v>5</v>
      </c>
      <c r="O9" s="19">
        <v>15</v>
      </c>
      <c r="P9" s="20" t="s">
        <v>6</v>
      </c>
      <c r="Q9" s="93">
        <f>IF(F9&gt;1,F9*H9*0.75*M9/O9,"")</f>
        <v>0.8538</v>
      </c>
      <c r="R9" s="19" t="s">
        <v>46</v>
      </c>
      <c r="S9" s="248">
        <f t="shared" si="0"/>
        <v>1</v>
      </c>
      <c r="T9" s="13"/>
    </row>
    <row r="10" spans="1:20" ht="16.5" customHeight="1" thickBot="1">
      <c r="A10" s="5"/>
      <c r="B10" s="14"/>
      <c r="C10" s="95" t="s">
        <v>42</v>
      </c>
      <c r="D10" s="96"/>
      <c r="E10" s="31" t="s">
        <v>4</v>
      </c>
      <c r="F10" s="97">
        <v>284.6</v>
      </c>
      <c r="G10" s="31" t="s">
        <v>40</v>
      </c>
      <c r="H10" s="98">
        <v>0.03</v>
      </c>
      <c r="I10" s="99" t="s">
        <v>43</v>
      </c>
      <c r="J10" s="99"/>
      <c r="K10" s="99"/>
      <c r="L10" s="99"/>
      <c r="M10" s="31">
        <v>2</v>
      </c>
      <c r="N10" s="30" t="s">
        <v>5</v>
      </c>
      <c r="O10" s="31">
        <v>15</v>
      </c>
      <c r="P10" s="30" t="s">
        <v>6</v>
      </c>
      <c r="Q10" s="100">
        <f>IF(F10&gt;1,F10*H10*0.25*M10/O10,"")</f>
        <v>0.2846</v>
      </c>
      <c r="R10" s="24" t="s">
        <v>47</v>
      </c>
      <c r="S10" s="108">
        <f t="shared" si="0"/>
        <v>1</v>
      </c>
      <c r="T10" s="249"/>
    </row>
    <row r="11" spans="1:20" ht="16.5" customHeight="1">
      <c r="A11" s="5"/>
      <c r="B11" s="27"/>
      <c r="C11" s="88" t="s">
        <v>3</v>
      </c>
      <c r="D11" s="89"/>
      <c r="E11" s="19" t="s">
        <v>4</v>
      </c>
      <c r="F11" s="90"/>
      <c r="G11" s="19" t="s">
        <v>40</v>
      </c>
      <c r="H11" s="102"/>
      <c r="I11" s="92" t="s">
        <v>41</v>
      </c>
      <c r="J11" s="92"/>
      <c r="K11" s="92"/>
      <c r="L11" s="92"/>
      <c r="M11" s="19"/>
      <c r="N11" s="20" t="s">
        <v>5</v>
      </c>
      <c r="O11" s="19"/>
      <c r="P11" s="20" t="s">
        <v>6</v>
      </c>
      <c r="Q11" s="93">
        <f>IF(F11&gt;1,F11*H11*0.75*M11/O11,"")</f>
      </c>
      <c r="R11" s="220" t="s">
        <v>48</v>
      </c>
      <c r="S11" s="248">
        <f t="shared" si="0"/>
      </c>
      <c r="T11" s="250"/>
    </row>
    <row r="12" spans="1:20" ht="16.5" customHeight="1" thickBot="1">
      <c r="A12" s="5"/>
      <c r="B12" s="27"/>
      <c r="C12" s="95" t="s">
        <v>42</v>
      </c>
      <c r="D12" s="96"/>
      <c r="E12" s="31" t="s">
        <v>4</v>
      </c>
      <c r="F12" s="97"/>
      <c r="G12" s="31" t="s">
        <v>40</v>
      </c>
      <c r="H12" s="103"/>
      <c r="I12" s="99" t="s">
        <v>43</v>
      </c>
      <c r="J12" s="99"/>
      <c r="K12" s="99"/>
      <c r="L12" s="99"/>
      <c r="M12" s="31"/>
      <c r="N12" s="30" t="s">
        <v>5</v>
      </c>
      <c r="O12" s="31"/>
      <c r="P12" s="30" t="s">
        <v>6</v>
      </c>
      <c r="Q12" s="100">
        <f>IF(F12&gt;1,F12*H12*0.25*M12/O12,"")</f>
      </c>
      <c r="R12" s="31" t="s">
        <v>49</v>
      </c>
      <c r="S12" s="108">
        <f t="shared" si="0"/>
      </c>
      <c r="T12" s="251"/>
    </row>
    <row r="13" spans="1:20" ht="16.5" customHeight="1">
      <c r="A13" s="5"/>
      <c r="B13" s="86"/>
      <c r="C13" s="88" t="s">
        <v>3</v>
      </c>
      <c r="D13" s="89"/>
      <c r="E13" s="19" t="s">
        <v>4</v>
      </c>
      <c r="F13" s="90"/>
      <c r="G13" s="19" t="s">
        <v>40</v>
      </c>
      <c r="H13" s="102"/>
      <c r="I13" s="92" t="s">
        <v>41</v>
      </c>
      <c r="J13" s="92"/>
      <c r="K13" s="92"/>
      <c r="L13" s="92"/>
      <c r="M13" s="19"/>
      <c r="N13" s="20" t="s">
        <v>5</v>
      </c>
      <c r="O13" s="19"/>
      <c r="P13" s="20" t="s">
        <v>6</v>
      </c>
      <c r="Q13" s="93">
        <f>IF(F13&gt;1,F13*H13*0.75*2/15,"")</f>
      </c>
      <c r="R13" s="19" t="s">
        <v>50</v>
      </c>
      <c r="S13" s="248">
        <f t="shared" si="0"/>
      </c>
      <c r="T13" s="250"/>
    </row>
    <row r="14" spans="1:20" ht="16.5" customHeight="1" thickBot="1">
      <c r="A14" s="5"/>
      <c r="B14" s="118"/>
      <c r="C14" s="95" t="s">
        <v>42</v>
      </c>
      <c r="D14" s="96"/>
      <c r="E14" s="29" t="s">
        <v>4</v>
      </c>
      <c r="F14" s="97"/>
      <c r="G14" s="31" t="s">
        <v>40</v>
      </c>
      <c r="H14" s="103"/>
      <c r="I14" s="99" t="s">
        <v>43</v>
      </c>
      <c r="J14" s="99"/>
      <c r="K14" s="99"/>
      <c r="L14" s="99"/>
      <c r="M14" s="31"/>
      <c r="N14" s="30" t="s">
        <v>5</v>
      </c>
      <c r="O14" s="31"/>
      <c r="P14" s="30" t="s">
        <v>6</v>
      </c>
      <c r="Q14" s="100">
        <f>IF(F14&gt;1,F14*H14*0.25*M14/O14,"")</f>
      </c>
      <c r="R14" s="31" t="s">
        <v>51</v>
      </c>
      <c r="S14" s="108">
        <f t="shared" si="0"/>
      </c>
      <c r="T14" s="251"/>
    </row>
    <row r="15" spans="1:20" ht="16.5" customHeight="1">
      <c r="A15" s="5"/>
      <c r="B15" s="86"/>
      <c r="C15" s="88" t="s">
        <v>3</v>
      </c>
      <c r="D15" s="89"/>
      <c r="E15" s="19" t="s">
        <v>4</v>
      </c>
      <c r="F15" s="90"/>
      <c r="G15" s="19" t="s">
        <v>40</v>
      </c>
      <c r="H15" s="91"/>
      <c r="I15" s="92" t="s">
        <v>41</v>
      </c>
      <c r="J15" s="92"/>
      <c r="K15" s="92"/>
      <c r="L15" s="92"/>
      <c r="M15" s="19"/>
      <c r="N15" s="20" t="s">
        <v>5</v>
      </c>
      <c r="O15" s="19"/>
      <c r="P15" s="20" t="s">
        <v>6</v>
      </c>
      <c r="Q15" s="93">
        <f>IF(F15&gt;1,F15*H15*0.75*2/15,"")</f>
      </c>
      <c r="R15" s="19" t="s">
        <v>52</v>
      </c>
      <c r="S15" s="248">
        <f t="shared" si="0"/>
      </c>
      <c r="T15" s="250"/>
    </row>
    <row r="16" spans="1:20" ht="16.5" customHeight="1" thickBot="1">
      <c r="A16" s="5"/>
      <c r="B16" s="87"/>
      <c r="C16" s="95" t="s">
        <v>42</v>
      </c>
      <c r="D16" s="96"/>
      <c r="E16" s="31" t="s">
        <v>4</v>
      </c>
      <c r="F16" s="97"/>
      <c r="G16" s="31" t="s">
        <v>40</v>
      </c>
      <c r="H16" s="98"/>
      <c r="I16" s="99" t="s">
        <v>43</v>
      </c>
      <c r="J16" s="99"/>
      <c r="K16" s="99"/>
      <c r="L16" s="99"/>
      <c r="M16" s="31"/>
      <c r="N16" s="30" t="s">
        <v>5</v>
      </c>
      <c r="O16" s="31"/>
      <c r="P16" s="30" t="s">
        <v>6</v>
      </c>
      <c r="Q16" s="100">
        <f>IF(F16&gt;1,F16*H16*0.25*M16/O16,"")</f>
      </c>
      <c r="R16" s="31" t="s">
        <v>53</v>
      </c>
      <c r="S16" s="108">
        <f t="shared" si="0"/>
      </c>
      <c r="T16" s="251"/>
    </row>
    <row r="17" spans="1:20" ht="16.5" customHeight="1">
      <c r="A17" s="33"/>
      <c r="B17" s="38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8"/>
      <c r="P17" s="36"/>
      <c r="Q17" s="36"/>
      <c r="R17" s="37"/>
      <c r="S17" s="229"/>
      <c r="T17" s="230"/>
    </row>
    <row r="18" spans="1:20" ht="16.5" customHeight="1">
      <c r="A18" s="45"/>
      <c r="B18" s="38" t="s">
        <v>54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39"/>
      <c r="O18" s="231"/>
      <c r="P18" s="43"/>
      <c r="Q18" s="43"/>
      <c r="R18" s="44"/>
      <c r="S18" s="232">
        <f>SUM(S5:S17)</f>
        <v>12</v>
      </c>
      <c r="T18" s="233"/>
    </row>
    <row r="19" spans="1:20" ht="16.5" customHeight="1" thickBot="1">
      <c r="A19" s="374"/>
      <c r="B19" s="38" t="s">
        <v>99</v>
      </c>
      <c r="C19" s="5"/>
      <c r="D19" s="5"/>
      <c r="E19" s="5"/>
      <c r="F19" s="5"/>
      <c r="G19" s="5"/>
      <c r="H19" s="5"/>
      <c r="I19" s="46"/>
      <c r="J19" s="46"/>
      <c r="K19" s="5"/>
      <c r="L19" s="5"/>
      <c r="M19" s="5"/>
      <c r="N19" s="5"/>
      <c r="O19" s="231"/>
      <c r="P19" s="49"/>
      <c r="Q19" s="49"/>
      <c r="R19" s="50"/>
      <c r="S19" s="105"/>
      <c r="T19" s="106"/>
    </row>
    <row r="20" spans="1:25" ht="12.75" customHeight="1">
      <c r="A20" s="375"/>
      <c r="B20" s="38" t="s">
        <v>55</v>
      </c>
      <c r="C20" s="5"/>
      <c r="D20" s="5"/>
      <c r="E20" s="5"/>
      <c r="F20" s="5"/>
      <c r="G20" s="5"/>
      <c r="H20" s="5"/>
      <c r="I20" s="46"/>
      <c r="J20" s="46"/>
      <c r="K20" s="5"/>
      <c r="L20" s="5"/>
      <c r="M20" s="5"/>
      <c r="N20" s="5"/>
      <c r="O20" s="5"/>
      <c r="P20" s="43"/>
      <c r="Q20" s="43"/>
      <c r="R20" s="43"/>
      <c r="S20" s="107"/>
      <c r="T20" s="107"/>
      <c r="U20" s="107"/>
      <c r="V20" s="43"/>
      <c r="W20" s="43"/>
      <c r="X20" s="107"/>
      <c r="Y20" s="107"/>
    </row>
    <row r="21" spans="1:25" ht="12.75" customHeight="1">
      <c r="A21" s="375"/>
      <c r="B21" s="38" t="s">
        <v>56</v>
      </c>
      <c r="C21" s="5"/>
      <c r="D21" s="5"/>
      <c r="E21" s="5"/>
      <c r="F21" s="5"/>
      <c r="G21" s="5"/>
      <c r="H21" s="5"/>
      <c r="I21" s="46"/>
      <c r="J21" s="46"/>
      <c r="K21" s="5"/>
      <c r="L21" s="5"/>
      <c r="M21" s="5"/>
      <c r="N21" s="5"/>
      <c r="O21" s="5"/>
      <c r="P21" s="43"/>
      <c r="Q21" s="43"/>
      <c r="R21" s="43"/>
      <c r="S21" s="107"/>
      <c r="T21" s="107"/>
      <c r="U21" s="107"/>
      <c r="V21" s="43"/>
      <c r="W21" s="43"/>
      <c r="X21" s="107"/>
      <c r="Y21" s="107"/>
    </row>
    <row r="22" spans="1:25" ht="12.75" customHeight="1">
      <c r="A22" s="54"/>
      <c r="B22" s="38" t="s">
        <v>57</v>
      </c>
      <c r="C22" s="5"/>
      <c r="D22" s="5"/>
      <c r="E22" s="5"/>
      <c r="F22" s="5"/>
      <c r="G22" s="5"/>
      <c r="H22" s="5"/>
      <c r="I22" s="46"/>
      <c r="J22" s="46"/>
      <c r="K22" s="5"/>
      <c r="L22" s="5"/>
      <c r="M22" s="5"/>
      <c r="N22" s="5"/>
      <c r="O22" s="5"/>
      <c r="P22" s="43"/>
      <c r="Q22" s="43"/>
      <c r="R22" s="43"/>
      <c r="S22" s="107"/>
      <c r="T22" s="107"/>
      <c r="U22" s="107"/>
      <c r="V22" s="43"/>
      <c r="W22" s="43"/>
      <c r="X22" s="107"/>
      <c r="Y22" s="107"/>
    </row>
    <row r="23" spans="1:25" ht="12.75" customHeight="1">
      <c r="A23" s="54"/>
      <c r="B23" s="53" t="s">
        <v>100</v>
      </c>
      <c r="C23" s="5"/>
      <c r="D23" s="5"/>
      <c r="E23" s="5"/>
      <c r="F23" s="5"/>
      <c r="G23" s="5"/>
      <c r="H23" s="5"/>
      <c r="I23" s="46"/>
      <c r="J23" s="46"/>
      <c r="K23" s="5"/>
      <c r="L23" s="5"/>
      <c r="M23" s="5"/>
      <c r="N23" s="5"/>
      <c r="O23" s="5"/>
      <c r="P23" s="43"/>
      <c r="Q23" s="43"/>
      <c r="R23" s="43"/>
      <c r="S23" s="107"/>
      <c r="T23" s="107"/>
      <c r="U23" s="107"/>
      <c r="V23" s="43"/>
      <c r="W23" s="43"/>
      <c r="X23" s="107"/>
      <c r="Y23" s="107"/>
    </row>
    <row r="24" spans="1:25" ht="12.75" customHeight="1">
      <c r="A24" s="54"/>
      <c r="B24" s="53" t="s">
        <v>101</v>
      </c>
      <c r="C24" s="5"/>
      <c r="D24" s="5"/>
      <c r="E24" s="5"/>
      <c r="F24" s="5"/>
      <c r="G24" s="5"/>
      <c r="H24" s="5"/>
      <c r="I24" s="46"/>
      <c r="J24" s="46"/>
      <c r="K24" s="5"/>
      <c r="L24" s="5"/>
      <c r="M24" s="5"/>
      <c r="N24" s="5"/>
      <c r="O24" s="5"/>
      <c r="P24" s="43"/>
      <c r="Q24" s="43"/>
      <c r="R24" s="43"/>
      <c r="S24" s="107"/>
      <c r="T24" s="107"/>
      <c r="U24" s="107"/>
      <c r="V24" s="43"/>
      <c r="W24" s="43"/>
      <c r="X24" s="107"/>
      <c r="Y24" s="107"/>
    </row>
    <row r="25" spans="1:25" ht="12.75" customHeight="1">
      <c r="A25" s="54"/>
      <c r="B25" s="38"/>
      <c r="C25" s="5"/>
      <c r="D25" s="5"/>
      <c r="E25" s="5"/>
      <c r="F25" s="5"/>
      <c r="G25" s="5"/>
      <c r="H25" s="5"/>
      <c r="I25" s="46"/>
      <c r="J25" s="46"/>
      <c r="K25" s="5"/>
      <c r="L25" s="5"/>
      <c r="M25" s="5"/>
      <c r="N25" s="5"/>
      <c r="O25" s="5"/>
      <c r="P25" s="43"/>
      <c r="Q25" s="43"/>
      <c r="R25" s="43"/>
      <c r="S25" s="107"/>
      <c r="T25" s="107"/>
      <c r="U25" s="107"/>
      <c r="V25" s="43"/>
      <c r="W25" s="43"/>
      <c r="X25" s="107"/>
      <c r="Y25" s="107"/>
    </row>
    <row r="26" spans="1:25" ht="12.75" customHeight="1">
      <c r="A26" s="54"/>
      <c r="B26" s="38"/>
      <c r="C26" s="5"/>
      <c r="D26" s="5"/>
      <c r="E26" s="5"/>
      <c r="F26" s="5"/>
      <c r="G26" s="5"/>
      <c r="H26" s="5"/>
      <c r="I26" s="46"/>
      <c r="J26" s="46"/>
      <c r="K26" s="5"/>
      <c r="L26" s="5"/>
      <c r="M26" s="5"/>
      <c r="N26" s="5"/>
      <c r="O26" s="5"/>
      <c r="P26" s="43"/>
      <c r="Q26" s="43"/>
      <c r="R26" s="43"/>
      <c r="S26" s="107"/>
      <c r="T26" s="107"/>
      <c r="U26" s="107"/>
      <c r="V26" s="43"/>
      <c r="W26" s="43"/>
      <c r="X26" s="107"/>
      <c r="Y26" s="107"/>
    </row>
    <row r="27" spans="1:25" ht="12.75" customHeight="1">
      <c r="A27" s="54"/>
      <c r="B27" s="38"/>
      <c r="C27" s="5"/>
      <c r="D27" s="5"/>
      <c r="E27" s="5"/>
      <c r="F27" s="5"/>
      <c r="G27" s="5"/>
      <c r="H27" s="5"/>
      <c r="I27" s="46"/>
      <c r="J27" s="46"/>
      <c r="K27" s="5"/>
      <c r="L27" s="5"/>
      <c r="M27" s="5"/>
      <c r="N27" s="5"/>
      <c r="O27" s="5"/>
      <c r="P27" s="43"/>
      <c r="Q27" s="43"/>
      <c r="R27" s="43"/>
      <c r="S27" s="107"/>
      <c r="T27" s="107"/>
      <c r="U27" s="107"/>
      <c r="V27" s="43"/>
      <c r="W27" s="43"/>
      <c r="X27" s="107"/>
      <c r="Y27" s="107"/>
    </row>
    <row r="28" spans="1:25" ht="12.75" customHeight="1">
      <c r="A28" s="54"/>
      <c r="B28" s="38"/>
      <c r="C28" s="5"/>
      <c r="D28" s="5"/>
      <c r="E28" s="5"/>
      <c r="F28" s="5"/>
      <c r="G28" s="5"/>
      <c r="H28" s="5"/>
      <c r="I28" s="46"/>
      <c r="J28" s="46"/>
      <c r="K28" s="5"/>
      <c r="L28" s="5"/>
      <c r="M28" s="5"/>
      <c r="N28" s="5"/>
      <c r="O28" s="5"/>
      <c r="P28" s="43"/>
      <c r="Q28" s="43"/>
      <c r="R28" s="43"/>
      <c r="S28" s="107"/>
      <c r="T28" s="107"/>
      <c r="U28" s="107"/>
      <c r="V28" s="43"/>
      <c r="W28" s="43"/>
      <c r="X28" s="107"/>
      <c r="Y28" s="107"/>
    </row>
    <row r="29" spans="1:25" ht="12.75" customHeight="1">
      <c r="A29" s="54"/>
      <c r="B29" s="5"/>
      <c r="C29" s="5"/>
      <c r="D29" s="5"/>
      <c r="E29" s="5"/>
      <c r="F29" s="5"/>
      <c r="G29" s="5"/>
      <c r="H29" s="5"/>
      <c r="I29" s="46"/>
      <c r="J29" s="46"/>
      <c r="K29" s="5"/>
      <c r="L29" s="5"/>
      <c r="M29" s="5"/>
      <c r="N29" s="5"/>
      <c r="O29" s="5"/>
      <c r="P29" s="43"/>
      <c r="Q29" s="43"/>
      <c r="R29" s="43"/>
      <c r="S29" s="107"/>
      <c r="T29" s="107"/>
      <c r="U29" s="107"/>
      <c r="V29" s="43"/>
      <c r="W29" s="43"/>
      <c r="X29" s="107"/>
      <c r="Y29" s="107"/>
    </row>
    <row r="30" spans="1:25" ht="18.75" customHeight="1" thickBot="1">
      <c r="A30" s="5"/>
      <c r="B30" s="7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6"/>
      <c r="M30" s="5"/>
      <c r="N30" s="5"/>
      <c r="O30" s="56"/>
      <c r="P30" s="56"/>
      <c r="Q30" s="57"/>
      <c r="R30" s="57"/>
      <c r="S30" s="57"/>
      <c r="T30" s="57"/>
      <c r="U30" s="57"/>
      <c r="V30" s="57"/>
      <c r="W30" s="5"/>
      <c r="X30" s="5"/>
      <c r="Y30" s="58"/>
    </row>
    <row r="31" spans="1:25" ht="16.5" customHeight="1">
      <c r="A31" s="5"/>
      <c r="B31" s="380" t="s">
        <v>144</v>
      </c>
      <c r="C31" s="381"/>
      <c r="D31" s="60" t="s">
        <v>16</v>
      </c>
      <c r="E31" s="22"/>
      <c r="F31" s="23"/>
      <c r="G31" s="61" t="s">
        <v>17</v>
      </c>
      <c r="H31" s="62"/>
      <c r="I31" s="60"/>
      <c r="J31" s="63">
        <v>0.35</v>
      </c>
      <c r="K31" s="61" t="s">
        <v>18</v>
      </c>
      <c r="L31" s="61"/>
      <c r="M31" s="60"/>
      <c r="N31" s="62"/>
      <c r="O31" s="60">
        <v>0.55</v>
      </c>
      <c r="P31" s="60" t="s">
        <v>19</v>
      </c>
      <c r="Q31" s="60"/>
      <c r="R31" s="60">
        <v>12</v>
      </c>
      <c r="S31" s="60" t="s">
        <v>20</v>
      </c>
      <c r="T31" s="60"/>
      <c r="U31" s="376">
        <v>2</v>
      </c>
      <c r="V31" s="377"/>
      <c r="W31" s="60" t="s">
        <v>65</v>
      </c>
      <c r="X31" s="234">
        <f>IF(R31&gt;1,J31*O31*R31/U31,"")</f>
        <v>1.155</v>
      </c>
      <c r="Y31" s="64" t="s">
        <v>21</v>
      </c>
    </row>
    <row r="32" spans="1:25" ht="16.5" customHeight="1">
      <c r="A32" s="5"/>
      <c r="B32" s="382"/>
      <c r="C32" s="383"/>
      <c r="D32" s="72" t="s">
        <v>22</v>
      </c>
      <c r="E32" s="25"/>
      <c r="F32" s="28"/>
      <c r="G32" s="68" t="s">
        <v>58</v>
      </c>
      <c r="H32" s="21"/>
      <c r="I32" s="26"/>
      <c r="J32" s="26"/>
      <c r="K32" s="68" t="s">
        <v>59</v>
      </c>
      <c r="L32" s="68"/>
      <c r="M32" s="20"/>
      <c r="N32" s="19" t="s">
        <v>60</v>
      </c>
      <c r="O32" s="24"/>
      <c r="P32" s="69" t="s">
        <v>19</v>
      </c>
      <c r="Q32" s="70"/>
      <c r="R32" s="20"/>
      <c r="S32" s="20" t="s">
        <v>61</v>
      </c>
      <c r="T32" s="20"/>
      <c r="U32" s="20"/>
      <c r="V32" s="20"/>
      <c r="W32" s="19" t="s">
        <v>148</v>
      </c>
      <c r="X32" s="235">
        <f>IF(R32&gt;1,J32*O32*R32,"")</f>
      </c>
      <c r="Y32" s="71" t="s">
        <v>21</v>
      </c>
    </row>
    <row r="33" spans="1:25" ht="16.5" customHeight="1">
      <c r="A33" s="5"/>
      <c r="B33" s="65"/>
      <c r="C33" s="67"/>
      <c r="D33" s="72"/>
      <c r="E33" s="43"/>
      <c r="F33" s="28"/>
      <c r="G33" s="68"/>
      <c r="H33" s="21"/>
      <c r="I33" s="26"/>
      <c r="J33" s="26"/>
      <c r="K33" s="68"/>
      <c r="L33" s="68"/>
      <c r="M33" s="20"/>
      <c r="N33" s="19"/>
      <c r="O33" s="24"/>
      <c r="P33" s="69"/>
      <c r="Q33" s="70"/>
      <c r="R33" s="20"/>
      <c r="S33" s="20"/>
      <c r="T33" s="20"/>
      <c r="U33" s="20"/>
      <c r="V33" s="20"/>
      <c r="W33" s="20"/>
      <c r="X33" s="20"/>
      <c r="Y33" s="71"/>
    </row>
    <row r="34" spans="1:25" ht="16.5" customHeight="1" thickBot="1">
      <c r="A34" s="5"/>
      <c r="B34" s="74"/>
      <c r="C34" s="16"/>
      <c r="D34" s="108" t="s">
        <v>29</v>
      </c>
      <c r="E34" s="32"/>
      <c r="F34" s="75"/>
      <c r="G34" s="109"/>
      <c r="H34" s="30"/>
      <c r="I34" s="30"/>
      <c r="J34" s="30"/>
      <c r="K34" s="109"/>
      <c r="L34" s="30"/>
      <c r="M34" s="30"/>
      <c r="N34" s="30"/>
      <c r="O34" s="110"/>
      <c r="P34" s="111"/>
      <c r="Q34" s="30"/>
      <c r="R34" s="30"/>
      <c r="S34" s="30"/>
      <c r="T34" s="30"/>
      <c r="U34" s="30"/>
      <c r="V34" s="111"/>
      <c r="W34" s="30"/>
      <c r="X34" s="110">
        <f>IF(R31&gt;1,SUM(X31:X33),"")</f>
        <v>1.155</v>
      </c>
      <c r="Y34" s="112" t="s">
        <v>21</v>
      </c>
    </row>
    <row r="35" spans="1:25" ht="16.5" customHeight="1" thickBot="1">
      <c r="A35" s="5"/>
      <c r="B35" s="334" t="s">
        <v>30</v>
      </c>
      <c r="C35" s="335"/>
      <c r="D35" s="339"/>
      <c r="E35" s="113"/>
      <c r="F35" s="76">
        <v>1</v>
      </c>
      <c r="G35" s="78" t="s">
        <v>21</v>
      </c>
      <c r="H35" s="334" t="s">
        <v>31</v>
      </c>
      <c r="I35" s="335"/>
      <c r="J35" s="339"/>
      <c r="K35" s="378">
        <v>6</v>
      </c>
      <c r="L35" s="379"/>
      <c r="M35" s="78" t="s">
        <v>21</v>
      </c>
      <c r="N35" s="334" t="s">
        <v>32</v>
      </c>
      <c r="O35" s="339"/>
      <c r="P35" s="113"/>
      <c r="Q35" s="236">
        <f>IF(R31&gt;1,X34+F35+K35,"")</f>
        <v>8.155000000000001</v>
      </c>
      <c r="R35" s="115" t="s">
        <v>21</v>
      </c>
      <c r="S35" s="334" t="s">
        <v>149</v>
      </c>
      <c r="T35" s="335"/>
      <c r="U35" s="335"/>
      <c r="V35" s="339"/>
      <c r="W35" s="252"/>
      <c r="X35" s="253">
        <v>3</v>
      </c>
      <c r="Y35" s="77" t="s">
        <v>21</v>
      </c>
    </row>
    <row r="36" spans="1:25" ht="13.5" customHeight="1">
      <c r="A36" s="5"/>
      <c r="B36" s="38" t="s">
        <v>13</v>
      </c>
      <c r="C36" s="66"/>
      <c r="D36" s="66"/>
      <c r="E36" s="66"/>
      <c r="F36" s="66"/>
      <c r="G36" s="79"/>
      <c r="H36" s="80"/>
      <c r="I36" s="66"/>
      <c r="J36" s="66"/>
      <c r="K36" s="66"/>
      <c r="L36" s="66"/>
      <c r="M36" s="66"/>
      <c r="N36" s="66"/>
      <c r="O36" s="80"/>
      <c r="P36" s="66"/>
      <c r="Q36" s="66"/>
      <c r="R36" s="81"/>
      <c r="S36" s="81"/>
      <c r="T36" s="80"/>
      <c r="U36" s="101"/>
      <c r="V36" s="66"/>
      <c r="W36" s="66"/>
      <c r="X36" s="66"/>
      <c r="Y36" s="82"/>
    </row>
    <row r="37" spans="1:25" ht="13.5" customHeight="1">
      <c r="A37" s="5"/>
      <c r="B37" s="38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3.5" customHeight="1">
      <c r="A38" s="5"/>
      <c r="B38" s="38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2:14" ht="13.5" customHeight="1">
      <c r="B39" s="3"/>
      <c r="N39" s="185"/>
    </row>
    <row r="40" ht="13.5" customHeight="1">
      <c r="B40" s="3"/>
    </row>
    <row r="41" spans="2:12" ht="13.5" customHeight="1">
      <c r="B41" s="4"/>
      <c r="F41" s="226"/>
      <c r="L41" s="2"/>
    </row>
    <row r="42" ht="13.5" customHeight="1">
      <c r="B42" s="3"/>
    </row>
    <row r="43" ht="13.5" customHeight="1">
      <c r="B43" s="3"/>
    </row>
    <row r="44" spans="2:6" ht="13.5" customHeight="1">
      <c r="B44" s="3"/>
      <c r="F44" s="1"/>
    </row>
    <row r="45" ht="13.5" customHeight="1">
      <c r="B45" s="3"/>
    </row>
    <row r="46" ht="13.5" customHeight="1">
      <c r="B46" s="3"/>
    </row>
    <row r="47" ht="13.5" customHeight="1">
      <c r="B47" s="3"/>
    </row>
    <row r="48" ht="12.75" customHeight="1"/>
  </sheetData>
  <sheetProtection/>
  <mergeCells count="8">
    <mergeCell ref="A19:A21"/>
    <mergeCell ref="U31:V31"/>
    <mergeCell ref="K35:L35"/>
    <mergeCell ref="B31:C32"/>
    <mergeCell ref="B35:D35"/>
    <mergeCell ref="H35:J35"/>
    <mergeCell ref="N35:O35"/>
    <mergeCell ref="S35:V35"/>
  </mergeCells>
  <dataValidations count="1">
    <dataValidation errorStyle="warning" type="list" allowBlank="1" showInputMessage="1" showErrorMessage="1" prompt="15、または175を入力してください" error="15、または175を入力してください" sqref="O5 O7 O9 O11 O13">
      <formula1>"15,175"</formula1>
    </dataValidation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2015-10-05T05:00:19Z</cp:lastPrinted>
  <dcterms:created xsi:type="dcterms:W3CDTF">2000-06-09T08:16:31Z</dcterms:created>
  <dcterms:modified xsi:type="dcterms:W3CDTF">2022-04-04T02:55:02Z</dcterms:modified>
  <cp:category/>
  <cp:version/>
  <cp:contentType/>
  <cp:contentStatus/>
</cp:coreProperties>
</file>