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221" windowWidth="12090" windowHeight="11535" activeTab="0"/>
  </bookViews>
  <sheets>
    <sheet name="介護報酬" sheetId="1" r:id="rId1"/>
    <sheet name="家賃" sheetId="2" r:id="rId2"/>
    <sheet name="光熱水費・食材費" sheetId="3" r:id="rId3"/>
    <sheet name="共益費・その他日常生活費" sheetId="4" r:id="rId4"/>
    <sheet name="給与費・法定福利費・福利厚生費" sheetId="5" r:id="rId5"/>
    <sheet name="委託料・消耗品費・事務経費・その他" sheetId="6" r:id="rId6"/>
  </sheets>
  <definedNames/>
  <calcPr fullCalcOnLoad="1"/>
</workbook>
</file>

<file path=xl/sharedStrings.xml><?xml version="1.0" encoding="utf-8"?>
<sst xmlns="http://schemas.openxmlformats.org/spreadsheetml/2006/main" count="253" uniqueCount="175">
  <si>
    <t>単位数</t>
  </si>
  <si>
    <t>単価(円)</t>
  </si>
  <si>
    <t>加重配分</t>
  </si>
  <si>
    <t>金額(円)</t>
  </si>
  <si>
    <t>要介護1</t>
  </si>
  <si>
    <t>要介護2</t>
  </si>
  <si>
    <t>要介護3</t>
  </si>
  <si>
    <t>要介護4</t>
  </si>
  <si>
    <t>要介護5</t>
  </si>
  <si>
    <t>平均</t>
  </si>
  <si>
    <t>医療連携加算</t>
  </si>
  <si>
    <t>合計</t>
  </si>
  <si>
    <t>年間</t>
  </si>
  <si>
    <t>EV点検費用</t>
  </si>
  <si>
    <t>利用人数</t>
  </si>
  <si>
    <t>建物設備点検費用</t>
  </si>
  <si>
    <t>電気設備点検費用</t>
  </si>
  <si>
    <t>防犯警備委託費用</t>
  </si>
  <si>
    <t>火災・地震保険料</t>
  </si>
  <si>
    <t>防災設備点検費用</t>
  </si>
  <si>
    <t>介護度⇒</t>
  </si>
  <si>
    <t>項目</t>
  </si>
  <si>
    <t>内   容</t>
  </si>
  <si>
    <t>月額</t>
  </si>
  <si>
    <t>エレベーター保守点検料</t>
  </si>
  <si>
    <t>機械浴槽保守点検料</t>
  </si>
  <si>
    <t>防災設備保守料</t>
  </si>
  <si>
    <t>空調機保守料</t>
  </si>
  <si>
    <t>業務委託</t>
  </si>
  <si>
    <t>共用部分清掃委託料</t>
  </si>
  <si>
    <t>床ワックス等年２回</t>
  </si>
  <si>
    <t>植栽維持管理費</t>
  </si>
  <si>
    <t>年２回</t>
  </si>
  <si>
    <t>合　　　計</t>
  </si>
  <si>
    <t>償却年数</t>
  </si>
  <si>
    <t>稼働率</t>
  </si>
  <si>
    <t>1年目の介護報酬</t>
  </si>
  <si>
    <t>×</t>
  </si>
  <si>
    <t>×</t>
  </si>
  <si>
    <t>=</t>
  </si>
  <si>
    <t>1年</t>
  </si>
  <si>
    <t>定員</t>
  </si>
  <si>
    <t>電気代</t>
  </si>
  <si>
    <t>水道代</t>
  </si>
  <si>
    <t>ガス代　　</t>
  </si>
  <si>
    <t>月額単価</t>
  </si>
  <si>
    <t>1人当たりの負担額</t>
  </si>
  <si>
    <t>÷</t>
  </si>
  <si>
    <t>=</t>
  </si>
  <si>
    <t>↓</t>
  </si>
  <si>
    <t>朝食</t>
  </si>
  <si>
    <t>昼食</t>
  </si>
  <si>
    <t>夕食</t>
  </si>
  <si>
    <t>×</t>
  </si>
  <si>
    <t>日数</t>
  </si>
  <si>
    <t>単価</t>
  </si>
  <si>
    <t>※朝食、昼食、夕食の単価は、既存のグループホームの実費を参考に設定する。</t>
  </si>
  <si>
    <t>基本金額</t>
  </si>
  <si>
    <t>修繕費</t>
  </si>
  <si>
    <t>↓</t>
  </si>
  <si>
    <t>・家賃の算定は、「平成20年12月12日付事務連絡　認知症高齢者グループホーム整備事業審査案件の家賃等設定の考え方及びオーナー創設型における建物借地権当期について」に基づき算定すること。</t>
  </si>
  <si>
    <t>【事業者創設型】</t>
  </si>
  <si>
    <t>【オーナー型】</t>
  </si>
  <si>
    <t>○土地を賃借して整備する場合</t>
  </si>
  <si>
    <t>○土地を購入して整備する場合</t>
  </si>
  <si>
    <t>　月額建物賃借料÷利用人数÷稼働率＋備品費÷償却年数÷１２ヶ月÷利用人数÷稼働率＋建物修繕費等の管理費</t>
  </si>
  <si>
    <t>　月額土地賃借料÷利用人数÷稼働率＋（建物整備費＋備品費）÷償却年数÷１２ヶ月÷利用人数÷稼働率＋建物修繕費等の管理費</t>
  </si>
  <si>
    <t>建築整備費</t>
  </si>
  <si>
    <t>月額土地賃借料</t>
  </si>
  <si>
    <t>備品費</t>
  </si>
  <si>
    <t>（注意）</t>
  </si>
  <si>
    <t>・建物修繕費等の管理費に業務委託（EV保守点検費等）は含みません。</t>
  </si>
  <si>
    <t>↓</t>
  </si>
  <si>
    <t>例①</t>
  </si>
  <si>
    <t>例②</t>
  </si>
  <si>
    <t>設備保守点検</t>
  </si>
  <si>
    <t>　</t>
  </si>
  <si>
    <t>・積算された数字と、地域の相場（補助金で設立したGHの平均家賃）を十分考慮して微調整してください。</t>
  </si>
  <si>
    <t>※家賃算定方法</t>
  </si>
  <si>
    <t>※電気代、水道代、ガス代の月額単価は、既存のグループホームの実費等を参考に設定する。</t>
  </si>
  <si>
    <t>※朝食、昼食、夕食の月額単価は、既存のグループホームの実費等を参考に設定する。</t>
  </si>
  <si>
    <t>消耗品費・娯楽費</t>
  </si>
  <si>
    <t>おむつ代</t>
  </si>
  <si>
    <t>理美容代</t>
  </si>
  <si>
    <t>その他</t>
  </si>
  <si>
    <t>年６回</t>
  </si>
  <si>
    <t>嗜好品</t>
  </si>
  <si>
    <t>年額</t>
  </si>
  <si>
    <t>　給与費の１０％を計上</t>
  </si>
  <si>
    <t>　給与費の１％を計上</t>
  </si>
  <si>
    <t>イベント・行事経費</t>
  </si>
  <si>
    <t>委託料
（施設に係るもの）</t>
  </si>
  <si>
    <t>備考</t>
  </si>
  <si>
    <t>内容</t>
  </si>
  <si>
    <t>保険料</t>
  </si>
  <si>
    <t>損害保険料</t>
  </si>
  <si>
    <t>自動車保険</t>
  </si>
  <si>
    <t>火災総合保険料</t>
  </si>
  <si>
    <t>諸会費</t>
  </si>
  <si>
    <t>認知症グループホーム協会会員費</t>
  </si>
  <si>
    <t>業界団体への会員費用</t>
  </si>
  <si>
    <t>東京都社会福祉協議会</t>
  </si>
  <si>
    <t>町会費</t>
  </si>
  <si>
    <t>地域の町内会参加費用</t>
  </si>
  <si>
    <t>通信費</t>
  </si>
  <si>
    <t>電話料金、インターネット接続費用</t>
  </si>
  <si>
    <t xml:space="preserve">保守料
</t>
  </si>
  <si>
    <t>OAライセンス料</t>
  </si>
  <si>
    <t>ＰＣインストール製品のライセンス料</t>
  </si>
  <si>
    <t>ＯＡ機器保守点検料</t>
  </si>
  <si>
    <t>コピー機器等の保守点検料</t>
  </si>
  <si>
    <t>消耗品費</t>
  </si>
  <si>
    <t>事務用消耗品費</t>
  </si>
  <si>
    <t>ノート、はさみ、ゴム印、封筒等</t>
  </si>
  <si>
    <t>日用品費</t>
  </si>
  <si>
    <t>手洗い石鹸、洗剤 等</t>
  </si>
  <si>
    <t>その他日用品費</t>
  </si>
  <si>
    <t>湯呑、カップ、皿、食器 等</t>
  </si>
  <si>
    <t>その他事務用品費</t>
  </si>
  <si>
    <t>インクトナーカートリッジ、マウス、紙 等</t>
  </si>
  <si>
    <t>会議費</t>
  </si>
  <si>
    <t>運営推進会議等</t>
  </si>
  <si>
    <t>共益費は「居住者がともに直接的に利益を受けている外灯・エレベーターなど共用部分の維持・管理のために支出する費用」を意味します。グループホームに係る費用を全て共益費として徴収するのではなく、バランスのとれた積算が必要となります。</t>
  </si>
  <si>
    <t>●介護報酬積算根拠例</t>
  </si>
  <si>
    <t>●食材費積算根拠例</t>
  </si>
  <si>
    <t>●光熱水費積算根拠例</t>
  </si>
  <si>
    <t>●家賃積算根拠例</t>
  </si>
  <si>
    <t>●共益費積算根拠例</t>
  </si>
  <si>
    <t>●その他日常生活費積算根拠例</t>
  </si>
  <si>
    <t>●給与費積算根拠例</t>
  </si>
  <si>
    <t>●法定福利費積算根拠例</t>
  </si>
  <si>
    <t>●福利厚生費積算根拠例</t>
  </si>
  <si>
    <t>●委託料積算根拠例</t>
  </si>
  <si>
    <t>●消耗品費・事務経費積算根拠例</t>
  </si>
  <si>
    <t>材料費</t>
  </si>
  <si>
    <t>レクリエーション費用</t>
  </si>
  <si>
    <t>行事に関する費用</t>
  </si>
  <si>
    <t>共用材料費</t>
  </si>
  <si>
    <t>行事に使用する材料費</t>
  </si>
  <si>
    <t>その他材料費</t>
  </si>
  <si>
    <t>プレゼント費用、レクリエーション実施に伴う諸経費</t>
  </si>
  <si>
    <t>車両費</t>
  </si>
  <si>
    <t>ガソリン</t>
  </si>
  <si>
    <t>旅費交通費</t>
  </si>
  <si>
    <t>職員交通費</t>
  </si>
  <si>
    <t>通勤定期代</t>
  </si>
  <si>
    <t>雑費</t>
  </si>
  <si>
    <t>研修費</t>
  </si>
  <si>
    <t>図書費</t>
  </si>
  <si>
    <t>研修費補助額を含む研修費</t>
  </si>
  <si>
    <t>●その他積算根拠例</t>
  </si>
  <si>
    <t>収入の共益費、その他日常生活費として徴収する項目は、支出の委託料、消耗品費・事務経費、その他に計上しないでください。</t>
  </si>
  <si>
    <t>正社員</t>
  </si>
  <si>
    <t>非正社員</t>
  </si>
  <si>
    <t>常勤</t>
  </si>
  <si>
    <t>非常勤</t>
  </si>
  <si>
    <t>常勤（管理者）</t>
  </si>
  <si>
    <t>常勤（計画作成担当者）</t>
  </si>
  <si>
    <t>人数
A</t>
  </si>
  <si>
    <t>月給
B</t>
  </si>
  <si>
    <t>賞与
D</t>
  </si>
  <si>
    <t>賞与計
E=A×D</t>
  </si>
  <si>
    <t>月給計
C=A×B</t>
  </si>
  <si>
    <t>年額
C×12月+E</t>
  </si>
  <si>
    <t>1級地</t>
  </si>
  <si>
    <t>・稼働率は90％以上見込んで計算してください。</t>
  </si>
  <si>
    <t>区社会福祉協議会</t>
  </si>
  <si>
    <t>その他日常生活費は実費ですので、精算を必要とします。</t>
  </si>
  <si>
    <t>1日あたりの要介護2.0の単位数+医療連携体制加算</t>
  </si>
  <si>
    <t>2年目の介護報酬</t>
  </si>
  <si>
    <t>　（土地購入費＋建物整備費＋備品費）÷償却年数÷１２ヶ月÷利用人数÷稼働率＋建物修繕費等の管理費</t>
  </si>
  <si>
    <t>※事業計画に沿った項目に修正すること。</t>
  </si>
  <si>
    <t>諸会費</t>
  </si>
  <si>
    <t xml:space="preserve"> @8,967×18人×365日×90％（稼働率）=53,021,871</t>
  </si>
  <si>
    <t>・補助金を活用しての整備事業となるため、低所得者にも配慮した家賃設定としてください。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</si>
</sst>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  <numFmt numFmtId="184" formatCode="#,##0_);[Red]\(#,##0\)"/>
    <numFmt numFmtId="185" formatCode="#,##0&quot;-A&quot;"/>
    <numFmt numFmtId="186" formatCode="#,##0&quot;-B&quot;"/>
    <numFmt numFmtId="187" formatCode="0.0"/>
  </numFmts>
  <fonts count="26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1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vertical="center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38" fontId="1" fillId="0" borderId="0" xfId="4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22" fillId="0" borderId="0" xfId="0" applyFont="1" applyAlignment="1">
      <alignment vertical="center"/>
    </xf>
    <xf numFmtId="38" fontId="3" fillId="0" borderId="10" xfId="48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10" xfId="0" applyNumberFormat="1" applyFill="1" applyBorder="1" applyAlignment="1">
      <alignment horizontal="right" vertical="center"/>
    </xf>
    <xf numFmtId="38" fontId="0" fillId="24" borderId="1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24" borderId="11" xfId="48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8" fontId="3" fillId="0" borderId="10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38" fontId="3" fillId="21" borderId="0" xfId="48" applyFont="1" applyFill="1" applyAlignment="1">
      <alignment vertical="center"/>
    </xf>
    <xf numFmtId="38" fontId="0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22" fillId="0" borderId="0" xfId="0" applyFont="1" applyAlignment="1">
      <alignment vertical="center" shrinkToFit="1"/>
    </xf>
    <xf numFmtId="38" fontId="0" fillId="0" borderId="10" xfId="48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38" fontId="0" fillId="24" borderId="11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 shrinkToFit="1"/>
    </xf>
    <xf numFmtId="0" fontId="0" fillId="0" borderId="0" xfId="0" applyAlignment="1">
      <alignment horizontal="left" shrinkToFit="1"/>
    </xf>
    <xf numFmtId="38" fontId="0" fillId="0" borderId="0" xfId="48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38" fontId="23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Alignment="1">
      <alignment vertical="top" wrapText="1"/>
    </xf>
    <xf numFmtId="38" fontId="23" fillId="0" borderId="0" xfId="48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38" fontId="23" fillId="0" borderId="15" xfId="48" applyFont="1" applyBorder="1" applyAlignment="1">
      <alignment vertical="center"/>
    </xf>
    <xf numFmtId="38" fontId="24" fillId="0" borderId="10" xfId="48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0" fontId="3" fillId="0" borderId="10" xfId="48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38" fontId="25" fillId="0" borderId="10" xfId="48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38100</xdr:rowOff>
    </xdr:from>
    <xdr:to>
      <xdr:col>0</xdr:col>
      <xdr:colOff>438150</xdr:colOff>
      <xdr:row>22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38150" y="3686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21</xdr:row>
      <xdr:rowOff>38100</xdr:rowOff>
    </xdr:from>
    <xdr:to>
      <xdr:col>2</xdr:col>
      <xdr:colOff>438150</xdr:colOff>
      <xdr:row>22</xdr:row>
      <xdr:rowOff>152400</xdr:rowOff>
    </xdr:to>
    <xdr:sp>
      <xdr:nvSpPr>
        <xdr:cNvPr id="2" name="Line 4"/>
        <xdr:cNvSpPr>
          <a:spLocks/>
        </xdr:cNvSpPr>
      </xdr:nvSpPr>
      <xdr:spPr>
        <a:xfrm flipV="1">
          <a:off x="1981200" y="3686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21</xdr:row>
      <xdr:rowOff>38100</xdr:rowOff>
    </xdr:from>
    <xdr:to>
      <xdr:col>4</xdr:col>
      <xdr:colOff>438150</xdr:colOff>
      <xdr:row>22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3524250" y="3686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21</xdr:row>
      <xdr:rowOff>38100</xdr:rowOff>
    </xdr:from>
    <xdr:to>
      <xdr:col>6</xdr:col>
      <xdr:colOff>438150</xdr:colOff>
      <xdr:row>22</xdr:row>
      <xdr:rowOff>152400</xdr:rowOff>
    </xdr:to>
    <xdr:sp>
      <xdr:nvSpPr>
        <xdr:cNvPr id="4" name="Line 6"/>
        <xdr:cNvSpPr>
          <a:spLocks/>
        </xdr:cNvSpPr>
      </xdr:nvSpPr>
      <xdr:spPr>
        <a:xfrm flipV="1">
          <a:off x="5067300" y="3686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21</xdr:row>
      <xdr:rowOff>38100</xdr:rowOff>
    </xdr:from>
    <xdr:to>
      <xdr:col>8</xdr:col>
      <xdr:colOff>438150</xdr:colOff>
      <xdr:row>22</xdr:row>
      <xdr:rowOff>152400</xdr:rowOff>
    </xdr:to>
    <xdr:sp>
      <xdr:nvSpPr>
        <xdr:cNvPr id="5" name="Line 7"/>
        <xdr:cNvSpPr>
          <a:spLocks/>
        </xdr:cNvSpPr>
      </xdr:nvSpPr>
      <xdr:spPr>
        <a:xfrm flipV="1">
          <a:off x="6610350" y="3686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31</xdr:row>
      <xdr:rowOff>38100</xdr:rowOff>
    </xdr:from>
    <xdr:to>
      <xdr:col>0</xdr:col>
      <xdr:colOff>438150</xdr:colOff>
      <xdr:row>32</xdr:row>
      <xdr:rowOff>152400</xdr:rowOff>
    </xdr:to>
    <xdr:sp>
      <xdr:nvSpPr>
        <xdr:cNvPr id="6" name="Line 1"/>
        <xdr:cNvSpPr>
          <a:spLocks/>
        </xdr:cNvSpPr>
      </xdr:nvSpPr>
      <xdr:spPr>
        <a:xfrm flipV="1">
          <a:off x="438150" y="5419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31</xdr:row>
      <xdr:rowOff>38100</xdr:rowOff>
    </xdr:from>
    <xdr:to>
      <xdr:col>2</xdr:col>
      <xdr:colOff>438150</xdr:colOff>
      <xdr:row>32</xdr:row>
      <xdr:rowOff>152400</xdr:rowOff>
    </xdr:to>
    <xdr:sp>
      <xdr:nvSpPr>
        <xdr:cNvPr id="7" name="Line 4"/>
        <xdr:cNvSpPr>
          <a:spLocks/>
        </xdr:cNvSpPr>
      </xdr:nvSpPr>
      <xdr:spPr>
        <a:xfrm flipV="1">
          <a:off x="1981200" y="5419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31</xdr:row>
      <xdr:rowOff>38100</xdr:rowOff>
    </xdr:from>
    <xdr:to>
      <xdr:col>4</xdr:col>
      <xdr:colOff>438150</xdr:colOff>
      <xdr:row>32</xdr:row>
      <xdr:rowOff>152400</xdr:rowOff>
    </xdr:to>
    <xdr:sp>
      <xdr:nvSpPr>
        <xdr:cNvPr id="8" name="Line 5"/>
        <xdr:cNvSpPr>
          <a:spLocks/>
        </xdr:cNvSpPr>
      </xdr:nvSpPr>
      <xdr:spPr>
        <a:xfrm flipV="1">
          <a:off x="3524250" y="5419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31</xdr:row>
      <xdr:rowOff>38100</xdr:rowOff>
    </xdr:from>
    <xdr:to>
      <xdr:col>6</xdr:col>
      <xdr:colOff>438150</xdr:colOff>
      <xdr:row>32</xdr:row>
      <xdr:rowOff>152400</xdr:rowOff>
    </xdr:to>
    <xdr:sp>
      <xdr:nvSpPr>
        <xdr:cNvPr id="9" name="Line 6"/>
        <xdr:cNvSpPr>
          <a:spLocks/>
        </xdr:cNvSpPr>
      </xdr:nvSpPr>
      <xdr:spPr>
        <a:xfrm flipV="1">
          <a:off x="5067300" y="5419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31</xdr:row>
      <xdr:rowOff>38100</xdr:rowOff>
    </xdr:from>
    <xdr:to>
      <xdr:col>8</xdr:col>
      <xdr:colOff>438150</xdr:colOff>
      <xdr:row>32</xdr:row>
      <xdr:rowOff>152400</xdr:rowOff>
    </xdr:to>
    <xdr:sp>
      <xdr:nvSpPr>
        <xdr:cNvPr id="10" name="Line 7"/>
        <xdr:cNvSpPr>
          <a:spLocks/>
        </xdr:cNvSpPr>
      </xdr:nvSpPr>
      <xdr:spPr>
        <a:xfrm flipV="1">
          <a:off x="6610350" y="5419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625" style="81" customWidth="1"/>
    <col min="2" max="2" width="8.625" style="81" customWidth="1"/>
    <col min="3" max="3" width="11.625" style="81" customWidth="1"/>
    <col min="4" max="4" width="8.625" style="81" customWidth="1"/>
    <col min="5" max="5" width="11.625" style="81" customWidth="1"/>
    <col min="6" max="6" width="8.625" style="81" customWidth="1"/>
    <col min="7" max="7" width="11.625" style="81" customWidth="1"/>
    <col min="8" max="8" width="8.625" style="81" customWidth="1"/>
    <col min="9" max="9" width="11.625" style="81" customWidth="1"/>
    <col min="10" max="10" width="8.625" style="81" customWidth="1"/>
    <col min="11" max="12" width="10.625" style="81" customWidth="1"/>
    <col min="13" max="16384" width="9.00390625" style="81" customWidth="1"/>
  </cols>
  <sheetData>
    <row r="1" ht="13.5">
      <c r="A1" s="14" t="s">
        <v>123</v>
      </c>
    </row>
    <row r="3" spans="1:8" ht="14.25">
      <c r="A3" s="28" t="s">
        <v>73</v>
      </c>
      <c r="B3" s="11"/>
      <c r="C3" s="11"/>
      <c r="D3" s="1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4.25">
      <c r="A5" s="8"/>
      <c r="B5" s="8" t="s">
        <v>0</v>
      </c>
      <c r="C5" s="8" t="s">
        <v>1</v>
      </c>
      <c r="D5" s="8" t="s">
        <v>2</v>
      </c>
      <c r="E5" s="8" t="s">
        <v>3</v>
      </c>
      <c r="F5" s="2"/>
      <c r="G5" s="2"/>
      <c r="H5" s="2"/>
    </row>
    <row r="6" spans="1:8" ht="13.5">
      <c r="A6" s="9" t="s">
        <v>4</v>
      </c>
      <c r="B6" s="25">
        <v>752</v>
      </c>
      <c r="C6" s="77">
        <v>10.9</v>
      </c>
      <c r="D6" s="10">
        <v>0.3</v>
      </c>
      <c r="E6" s="9">
        <f>+B6*C6*D6</f>
        <v>2459.0400000000004</v>
      </c>
      <c r="F6" s="1"/>
      <c r="G6" s="1"/>
      <c r="H6" s="1"/>
    </row>
    <row r="7" spans="1:8" ht="13.5">
      <c r="A7" s="9" t="s">
        <v>5</v>
      </c>
      <c r="B7" s="25">
        <v>787</v>
      </c>
      <c r="C7" s="77">
        <v>10.9</v>
      </c>
      <c r="D7" s="10">
        <v>0.4</v>
      </c>
      <c r="E7" s="9">
        <f>+B7*C7*D7</f>
        <v>3431.3200000000006</v>
      </c>
      <c r="F7" s="3"/>
      <c r="G7" s="3"/>
      <c r="H7" s="3"/>
    </row>
    <row r="8" spans="1:8" ht="13.5">
      <c r="A8" s="9" t="s">
        <v>6</v>
      </c>
      <c r="B8" s="25">
        <v>811</v>
      </c>
      <c r="C8" s="77">
        <v>10.9</v>
      </c>
      <c r="D8" s="10">
        <v>0.3</v>
      </c>
      <c r="E8" s="9">
        <f>+B8*C8*D8</f>
        <v>2651.97</v>
      </c>
      <c r="F8" s="1"/>
      <c r="G8" s="1"/>
      <c r="H8" s="1"/>
    </row>
    <row r="9" spans="1:8" ht="13.5">
      <c r="A9" s="9" t="s">
        <v>7</v>
      </c>
      <c r="B9" s="25">
        <v>827</v>
      </c>
      <c r="C9" s="77">
        <v>10.9</v>
      </c>
      <c r="D9" s="10">
        <v>0</v>
      </c>
      <c r="E9" s="9">
        <f>+B9*C9*D9</f>
        <v>0</v>
      </c>
      <c r="F9" s="1"/>
      <c r="G9" s="1"/>
      <c r="H9" s="1"/>
    </row>
    <row r="10" spans="1:8" ht="13.5">
      <c r="A10" s="9" t="s">
        <v>8</v>
      </c>
      <c r="B10" s="25">
        <v>844</v>
      </c>
      <c r="C10" s="77">
        <v>10.9</v>
      </c>
      <c r="D10" s="10">
        <v>0</v>
      </c>
      <c r="E10" s="9">
        <f>+B10*C10*D10</f>
        <v>0</v>
      </c>
      <c r="F10" s="1"/>
      <c r="G10" s="1"/>
      <c r="H10" s="1"/>
    </row>
    <row r="11" spans="1:8" ht="13.5">
      <c r="A11" s="25" t="s">
        <v>9</v>
      </c>
      <c r="B11" s="25"/>
      <c r="C11" s="26" t="s">
        <v>20</v>
      </c>
      <c r="D11" s="27">
        <f>1*D6+2*D7+3*D8+4*D9+5*D10</f>
        <v>2</v>
      </c>
      <c r="E11" s="25">
        <f>SUM(E6:E10)</f>
        <v>8542.33</v>
      </c>
      <c r="F11" s="1"/>
      <c r="G11" s="1"/>
      <c r="H11" s="1"/>
    </row>
    <row r="12" spans="1:8" ht="14.25" thickBot="1">
      <c r="A12" s="15" t="s">
        <v>10</v>
      </c>
      <c r="B12" s="9">
        <v>39</v>
      </c>
      <c r="C12" s="4"/>
      <c r="D12" s="10">
        <v>1</v>
      </c>
      <c r="E12" s="73">
        <f>+B12*C6*D12</f>
        <v>425.1</v>
      </c>
      <c r="F12" s="1"/>
      <c r="G12" s="1"/>
      <c r="H12" s="1"/>
    </row>
    <row r="13" spans="1:8" ht="14.25" thickBot="1">
      <c r="A13" s="1"/>
      <c r="B13" s="1"/>
      <c r="C13" s="1"/>
      <c r="D13" s="5" t="s">
        <v>11</v>
      </c>
      <c r="E13" s="74">
        <f>+E11+E12</f>
        <v>8967.43</v>
      </c>
      <c r="F13" s="1"/>
      <c r="G13" s="1"/>
      <c r="H13" s="1"/>
    </row>
    <row r="15" ht="13.5">
      <c r="A15" s="7" t="s">
        <v>36</v>
      </c>
    </row>
    <row r="16" spans="1:5" ht="13.5">
      <c r="A16" s="7" t="s">
        <v>173</v>
      </c>
      <c r="B16" s="76"/>
      <c r="C16" s="76"/>
      <c r="D16" s="76"/>
      <c r="E16" s="76"/>
    </row>
    <row r="19" ht="13.5">
      <c r="A19" s="28" t="s">
        <v>74</v>
      </c>
    </row>
    <row r="20" ht="14.25" thickBot="1">
      <c r="A20" s="1" t="s">
        <v>36</v>
      </c>
    </row>
    <row r="21" spans="1:11" s="82" customFormat="1" ht="13.5" customHeight="1" thickBot="1">
      <c r="A21" s="78">
        <v>826</v>
      </c>
      <c r="B21" s="82" t="s">
        <v>37</v>
      </c>
      <c r="C21" s="79">
        <v>10.9</v>
      </c>
      <c r="D21" s="82" t="s">
        <v>37</v>
      </c>
      <c r="E21" s="83">
        <v>365</v>
      </c>
      <c r="F21" s="82" t="s">
        <v>37</v>
      </c>
      <c r="G21" s="83">
        <v>18</v>
      </c>
      <c r="H21" s="82" t="s">
        <v>38</v>
      </c>
      <c r="I21" s="79">
        <v>0.85</v>
      </c>
      <c r="J21" s="82" t="s">
        <v>39</v>
      </c>
      <c r="K21" s="72">
        <f>A21*C21*E21*G21*I21</f>
        <v>50279487.3</v>
      </c>
    </row>
    <row r="22" spans="1:9" s="82" customFormat="1" ht="13.5" customHeight="1" thickTop="1">
      <c r="A22" s="84"/>
      <c r="C22" s="84"/>
      <c r="E22" s="84"/>
      <c r="G22" s="84"/>
      <c r="I22" s="84"/>
    </row>
    <row r="24" spans="1:9" ht="13.5" customHeight="1">
      <c r="A24" s="86" t="s">
        <v>168</v>
      </c>
      <c r="C24" s="89" t="s">
        <v>164</v>
      </c>
      <c r="E24" s="89" t="s">
        <v>40</v>
      </c>
      <c r="G24" s="89" t="s">
        <v>41</v>
      </c>
      <c r="I24" s="89" t="s">
        <v>35</v>
      </c>
    </row>
    <row r="25" spans="1:9" ht="13.5">
      <c r="A25" s="87"/>
      <c r="C25" s="90"/>
      <c r="E25" s="90"/>
      <c r="G25" s="90"/>
      <c r="I25" s="90"/>
    </row>
    <row r="26" spans="1:9" ht="13.5">
      <c r="A26" s="87"/>
      <c r="C26" s="91"/>
      <c r="E26" s="91"/>
      <c r="G26" s="91"/>
      <c r="I26" s="91"/>
    </row>
    <row r="27" ht="13.5">
      <c r="A27" s="87"/>
    </row>
    <row r="28" ht="13.5" customHeight="1">
      <c r="A28" s="88"/>
    </row>
    <row r="30" ht="14.25" thickBot="1">
      <c r="A30" s="81" t="s">
        <v>169</v>
      </c>
    </row>
    <row r="31" spans="1:11" ht="14.25" thickBot="1">
      <c r="A31" s="78">
        <v>826</v>
      </c>
      <c r="B31" s="82" t="s">
        <v>37</v>
      </c>
      <c r="C31" s="79">
        <v>10.9</v>
      </c>
      <c r="D31" s="82" t="s">
        <v>37</v>
      </c>
      <c r="E31" s="83">
        <v>365</v>
      </c>
      <c r="F31" s="82" t="s">
        <v>37</v>
      </c>
      <c r="G31" s="83">
        <v>18</v>
      </c>
      <c r="H31" s="82" t="s">
        <v>37</v>
      </c>
      <c r="I31" s="79">
        <v>0.9</v>
      </c>
      <c r="J31" s="82" t="s">
        <v>39</v>
      </c>
      <c r="K31" s="72">
        <f>A31*C31*E31*G31*I31</f>
        <v>53237104.2</v>
      </c>
    </row>
    <row r="32" spans="1:10" ht="14.25" thickTop="1">
      <c r="A32" s="84"/>
      <c r="B32" s="82"/>
      <c r="C32" s="84"/>
      <c r="D32" s="82"/>
      <c r="E32" s="84"/>
      <c r="F32" s="82"/>
      <c r="G32" s="84"/>
      <c r="H32" s="82"/>
      <c r="I32" s="84"/>
      <c r="J32" s="82"/>
    </row>
    <row r="34" spans="1:9" ht="13.5">
      <c r="A34" s="86" t="s">
        <v>168</v>
      </c>
      <c r="C34" s="89" t="s">
        <v>164</v>
      </c>
      <c r="E34" s="89" t="s">
        <v>40</v>
      </c>
      <c r="G34" s="89" t="s">
        <v>41</v>
      </c>
      <c r="I34" s="89" t="s">
        <v>35</v>
      </c>
    </row>
    <row r="35" spans="1:9" ht="13.5">
      <c r="A35" s="87"/>
      <c r="C35" s="90"/>
      <c r="E35" s="90"/>
      <c r="G35" s="90"/>
      <c r="I35" s="90"/>
    </row>
    <row r="36" spans="1:9" ht="13.5">
      <c r="A36" s="87"/>
      <c r="C36" s="91"/>
      <c r="E36" s="91"/>
      <c r="G36" s="91"/>
      <c r="I36" s="91"/>
    </row>
    <row r="37" ht="13.5">
      <c r="A37" s="87"/>
    </row>
    <row r="38" ht="13.5">
      <c r="A38" s="88"/>
    </row>
  </sheetData>
  <sheetProtection/>
  <mergeCells count="10">
    <mergeCell ref="A34:A38"/>
    <mergeCell ref="C34:C36"/>
    <mergeCell ref="E34:E36"/>
    <mergeCell ref="G34:G36"/>
    <mergeCell ref="I34:I36"/>
    <mergeCell ref="I24:I26"/>
    <mergeCell ref="C24:C26"/>
    <mergeCell ref="E24:E26"/>
    <mergeCell ref="G24:G26"/>
    <mergeCell ref="A24:A28"/>
  </mergeCells>
  <printOptions/>
  <pageMargins left="0.78" right="0.31" top="0.98" bottom="1" header="0.512" footer="0.51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75390625" style="0" customWidth="1"/>
  </cols>
  <sheetData>
    <row r="1" spans="1:9" ht="13.5">
      <c r="A1" s="14" t="s">
        <v>126</v>
      </c>
      <c r="C1" s="94" t="s">
        <v>171</v>
      </c>
      <c r="D1" s="94"/>
      <c r="E1" s="94"/>
      <c r="F1" s="94"/>
      <c r="G1" s="94"/>
      <c r="H1" s="94"/>
      <c r="I1" s="94"/>
    </row>
    <row r="3" spans="1:7" ht="13.5">
      <c r="A3" s="12"/>
      <c r="B3" s="13" t="s">
        <v>57</v>
      </c>
      <c r="C3" s="92" t="s">
        <v>34</v>
      </c>
      <c r="D3" s="92"/>
      <c r="E3" s="12" t="s">
        <v>14</v>
      </c>
      <c r="F3" s="12" t="s">
        <v>35</v>
      </c>
      <c r="G3" s="13"/>
    </row>
    <row r="4" spans="1:7" ht="13.5">
      <c r="A4" t="s">
        <v>67</v>
      </c>
      <c r="B4" s="29">
        <v>120000000</v>
      </c>
      <c r="C4" s="30">
        <v>22</v>
      </c>
      <c r="D4" s="30">
        <v>12</v>
      </c>
      <c r="E4" s="30">
        <v>18</v>
      </c>
      <c r="F4" s="30">
        <v>0.95</v>
      </c>
      <c r="G4" s="29">
        <f>B4/C4/D4/E4/F4</f>
        <v>26581.60552897395</v>
      </c>
    </row>
    <row r="5" spans="1:7" ht="13.5">
      <c r="A5" t="s">
        <v>68</v>
      </c>
      <c r="B5" s="29">
        <v>500000</v>
      </c>
      <c r="C5" s="30">
        <v>1</v>
      </c>
      <c r="D5" s="30">
        <v>1</v>
      </c>
      <c r="E5" s="30">
        <v>18</v>
      </c>
      <c r="F5" s="30">
        <v>0.95</v>
      </c>
      <c r="G5" s="29">
        <f>B5/C5/D5/E5/F5</f>
        <v>29239.766081871345</v>
      </c>
    </row>
    <row r="6" spans="1:7" ht="13.5">
      <c r="A6" t="s">
        <v>69</v>
      </c>
      <c r="B6" s="29">
        <v>5000000</v>
      </c>
      <c r="C6" s="30">
        <v>8</v>
      </c>
      <c r="D6" s="30">
        <v>12</v>
      </c>
      <c r="E6" s="30">
        <v>18</v>
      </c>
      <c r="F6" s="30">
        <v>0.95</v>
      </c>
      <c r="G6" s="29">
        <f>B6/C6/D6/E6/F6</f>
        <v>3045.808966861599</v>
      </c>
    </row>
    <row r="7" spans="1:7" ht="13.5">
      <c r="A7" t="s">
        <v>58</v>
      </c>
      <c r="B7" s="29">
        <v>5000</v>
      </c>
      <c r="C7" s="30">
        <v>1</v>
      </c>
      <c r="D7" s="30">
        <v>1</v>
      </c>
      <c r="E7" s="30">
        <v>1</v>
      </c>
      <c r="F7" s="32">
        <v>1</v>
      </c>
      <c r="G7" s="29">
        <f>B7/C7/D7/E7/F7</f>
        <v>5000</v>
      </c>
    </row>
    <row r="8" spans="2:7" ht="13.5">
      <c r="B8" s="29"/>
      <c r="C8" s="30"/>
      <c r="D8" s="30"/>
      <c r="E8" s="30"/>
      <c r="F8" s="30"/>
      <c r="G8" s="29">
        <f>SUM(G4:G7)</f>
        <v>63867.180577706895</v>
      </c>
    </row>
    <row r="9" spans="2:7" ht="14.25" thickBot="1">
      <c r="B9" s="29"/>
      <c r="C9" s="30"/>
      <c r="D9" s="30"/>
      <c r="E9" s="30"/>
      <c r="F9" s="30"/>
      <c r="G9" s="31" t="s">
        <v>59</v>
      </c>
    </row>
    <row r="10" spans="2:7" ht="14.25" thickBot="1">
      <c r="B10" s="21"/>
      <c r="G10" s="22">
        <v>64000</v>
      </c>
    </row>
    <row r="14" ht="13.5">
      <c r="A14" s="14" t="s">
        <v>78</v>
      </c>
    </row>
    <row r="15" ht="13.5">
      <c r="A15" s="14"/>
    </row>
    <row r="16" spans="1:14" ht="13.5">
      <c r="A16" s="93" t="s">
        <v>60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13.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3.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ht="13.5">
      <c r="A19" t="s">
        <v>61</v>
      </c>
    </row>
    <row r="20" ht="13.5">
      <c r="A20" t="s">
        <v>64</v>
      </c>
    </row>
    <row r="21" ht="13.5">
      <c r="A21" t="s">
        <v>170</v>
      </c>
    </row>
    <row r="23" spans="1:3" ht="13.5">
      <c r="A23" t="s">
        <v>63</v>
      </c>
      <c r="C23" s="23"/>
    </row>
    <row r="24" spans="1:3" ht="13.5">
      <c r="A24" t="s">
        <v>66</v>
      </c>
      <c r="C24" s="23"/>
    </row>
    <row r="25" ht="13.5">
      <c r="C25" s="23"/>
    </row>
    <row r="26" spans="1:3" ht="13.5">
      <c r="A26" t="s">
        <v>62</v>
      </c>
      <c r="C26" s="23"/>
    </row>
    <row r="27" spans="1:3" ht="13.5">
      <c r="A27" t="s">
        <v>65</v>
      </c>
      <c r="C27" s="23"/>
    </row>
    <row r="28" ht="13.5">
      <c r="C28" s="23"/>
    </row>
    <row r="29" spans="1:3" ht="13.5">
      <c r="A29" t="s">
        <v>70</v>
      </c>
      <c r="C29" s="23"/>
    </row>
    <row r="30" spans="1:4" ht="13.5">
      <c r="A30" t="s">
        <v>77</v>
      </c>
      <c r="B30" s="71"/>
      <c r="C30" s="75"/>
      <c r="D30" s="71"/>
    </row>
    <row r="31" spans="1:3" ht="13.5">
      <c r="A31" s="76" t="s">
        <v>174</v>
      </c>
      <c r="C31" s="23"/>
    </row>
    <row r="32" spans="1:3" ht="13.5">
      <c r="A32" t="s">
        <v>71</v>
      </c>
      <c r="C32" s="23"/>
    </row>
    <row r="33" ht="13.5">
      <c r="A33" s="76" t="s">
        <v>165</v>
      </c>
    </row>
  </sheetData>
  <sheetProtection/>
  <mergeCells count="3">
    <mergeCell ref="C3:D3"/>
    <mergeCell ref="A16:N17"/>
    <mergeCell ref="C1:I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G23" sqref="G23"/>
    </sheetView>
  </sheetViews>
  <sheetFormatPr defaultColWidth="11.625" defaultRowHeight="13.5"/>
  <cols>
    <col min="1" max="2" width="11.625" style="0" customWidth="1"/>
    <col min="3" max="3" width="6.625" style="0" customWidth="1"/>
    <col min="4" max="4" width="11.625" style="0" customWidth="1"/>
    <col min="5" max="5" width="6.625" style="12" customWidth="1"/>
    <col min="6" max="6" width="11.625" style="0" customWidth="1"/>
    <col min="7" max="7" width="6.625" style="0" customWidth="1"/>
  </cols>
  <sheetData>
    <row r="1" ht="13.5">
      <c r="A1" s="14" t="s">
        <v>125</v>
      </c>
    </row>
    <row r="2" ht="13.5">
      <c r="A2" s="14"/>
    </row>
    <row r="3" spans="2:6" s="12" customFormat="1" ht="13.5">
      <c r="B3" s="12" t="s">
        <v>45</v>
      </c>
      <c r="D3" s="12" t="s">
        <v>41</v>
      </c>
      <c r="F3" s="16" t="s">
        <v>46</v>
      </c>
    </row>
    <row r="4" spans="1:6" ht="13.5">
      <c r="A4" t="s">
        <v>42</v>
      </c>
      <c r="B4" s="13">
        <v>75000</v>
      </c>
      <c r="C4" s="18" t="s">
        <v>47</v>
      </c>
      <c r="D4" s="13">
        <v>18</v>
      </c>
      <c r="E4" s="12" t="s">
        <v>48</v>
      </c>
      <c r="F4" s="17">
        <f>B4/D4</f>
        <v>4166.666666666667</v>
      </c>
    </row>
    <row r="5" spans="1:6" ht="13.5">
      <c r="A5" t="s">
        <v>43</v>
      </c>
      <c r="B5" s="13">
        <v>160000</v>
      </c>
      <c r="C5" s="12" t="s">
        <v>47</v>
      </c>
      <c r="D5" s="13">
        <v>18</v>
      </c>
      <c r="E5" s="12" t="s">
        <v>48</v>
      </c>
      <c r="F5" s="17">
        <f>B5/D5</f>
        <v>8888.888888888889</v>
      </c>
    </row>
    <row r="6" spans="1:6" ht="13.5">
      <c r="A6" t="s">
        <v>44</v>
      </c>
      <c r="B6" s="13">
        <v>70000</v>
      </c>
      <c r="C6" s="12" t="s">
        <v>47</v>
      </c>
      <c r="D6" s="13">
        <v>18</v>
      </c>
      <c r="E6" s="12" t="s">
        <v>48</v>
      </c>
      <c r="F6" s="17">
        <f>B6/D6</f>
        <v>3888.8888888888887</v>
      </c>
    </row>
    <row r="7" spans="1:6" ht="13.5">
      <c r="A7" t="s">
        <v>11</v>
      </c>
      <c r="F7" s="19">
        <f>SUM(F4:F6)</f>
        <v>16944.444444444445</v>
      </c>
    </row>
    <row r="8" ht="13.5">
      <c r="F8" s="12" t="s">
        <v>49</v>
      </c>
    </row>
    <row r="9" ht="13.5">
      <c r="F9" s="20">
        <v>17000</v>
      </c>
    </row>
    <row r="11" ht="13.5">
      <c r="A11" t="s">
        <v>79</v>
      </c>
    </row>
    <row r="14" ht="13.5">
      <c r="A14" s="14" t="s">
        <v>124</v>
      </c>
    </row>
    <row r="15" ht="13.5">
      <c r="A15" s="14"/>
    </row>
    <row r="16" ht="13.5">
      <c r="A16" s="28" t="s">
        <v>73</v>
      </c>
    </row>
    <row r="17" ht="13.5">
      <c r="A17" s="14"/>
    </row>
    <row r="18" spans="1:8" ht="13.5">
      <c r="A18" s="12"/>
      <c r="B18" s="12" t="s">
        <v>45</v>
      </c>
      <c r="C18" s="12"/>
      <c r="D18" s="12" t="s">
        <v>41</v>
      </c>
      <c r="F18" s="16" t="s">
        <v>46</v>
      </c>
      <c r="G18" s="12"/>
      <c r="H18" s="12"/>
    </row>
    <row r="19" spans="1:6" ht="13.5">
      <c r="A19" t="s">
        <v>50</v>
      </c>
      <c r="B19" s="13">
        <v>200000</v>
      </c>
      <c r="C19" s="18" t="s">
        <v>47</v>
      </c>
      <c r="D19" s="13">
        <v>18</v>
      </c>
      <c r="E19" s="12" t="s">
        <v>48</v>
      </c>
      <c r="F19" s="17">
        <f>B19/D19</f>
        <v>11111.111111111111</v>
      </c>
    </row>
    <row r="20" spans="1:6" ht="13.5">
      <c r="A20" t="s">
        <v>51</v>
      </c>
      <c r="B20" s="13">
        <v>250000</v>
      </c>
      <c r="C20" s="12" t="s">
        <v>47</v>
      </c>
      <c r="D20" s="13">
        <v>18</v>
      </c>
      <c r="E20" s="12" t="s">
        <v>48</v>
      </c>
      <c r="F20" s="17">
        <f>B20/D20</f>
        <v>13888.888888888889</v>
      </c>
    </row>
    <row r="21" spans="1:6" ht="13.5">
      <c r="A21" t="s">
        <v>52</v>
      </c>
      <c r="B21" s="13">
        <v>250000</v>
      </c>
      <c r="C21" s="12" t="s">
        <v>47</v>
      </c>
      <c r="D21" s="13">
        <v>18</v>
      </c>
      <c r="E21" s="12" t="s">
        <v>48</v>
      </c>
      <c r="F21" s="17">
        <f>B21/D21</f>
        <v>13888.888888888889</v>
      </c>
    </row>
    <row r="22" spans="1:6" ht="13.5">
      <c r="A22" t="s">
        <v>11</v>
      </c>
      <c r="F22" s="19">
        <f>SUM(F19:F21)</f>
        <v>38888.88888888889</v>
      </c>
    </row>
    <row r="23" ht="13.5">
      <c r="F23" s="12" t="s">
        <v>49</v>
      </c>
    </row>
    <row r="24" ht="13.5">
      <c r="F24" s="20">
        <v>39000</v>
      </c>
    </row>
    <row r="26" ht="13.5">
      <c r="A26" t="s">
        <v>80</v>
      </c>
    </row>
    <row r="29" ht="13.5">
      <c r="A29" s="28" t="s">
        <v>74</v>
      </c>
    </row>
    <row r="30" ht="13.5">
      <c r="A30" s="14"/>
    </row>
    <row r="31" spans="1:6" ht="13.5">
      <c r="A31" s="12"/>
      <c r="B31" s="12" t="s">
        <v>55</v>
      </c>
      <c r="C31" s="12"/>
      <c r="D31" s="12" t="s">
        <v>54</v>
      </c>
      <c r="F31" s="16" t="s">
        <v>46</v>
      </c>
    </row>
    <row r="32" spans="1:6" ht="13.5">
      <c r="A32" t="s">
        <v>50</v>
      </c>
      <c r="B32" s="13">
        <v>350</v>
      </c>
      <c r="C32" s="18" t="s">
        <v>53</v>
      </c>
      <c r="D32" s="13">
        <v>30</v>
      </c>
      <c r="E32" s="12" t="s">
        <v>48</v>
      </c>
      <c r="F32" s="17">
        <f>B32*D32</f>
        <v>10500</v>
      </c>
    </row>
    <row r="33" spans="1:6" ht="13.5">
      <c r="A33" t="s">
        <v>51</v>
      </c>
      <c r="B33" s="13">
        <v>450</v>
      </c>
      <c r="C33" s="18" t="s">
        <v>53</v>
      </c>
      <c r="D33" s="13">
        <v>30</v>
      </c>
      <c r="E33" s="12" t="s">
        <v>48</v>
      </c>
      <c r="F33" s="17">
        <f>B33*D33</f>
        <v>13500</v>
      </c>
    </row>
    <row r="34" spans="1:6" ht="13.5">
      <c r="A34" t="s">
        <v>52</v>
      </c>
      <c r="B34" s="13">
        <v>500</v>
      </c>
      <c r="C34" s="18" t="s">
        <v>53</v>
      </c>
      <c r="D34" s="13">
        <v>30</v>
      </c>
      <c r="E34" s="12" t="s">
        <v>48</v>
      </c>
      <c r="F34" s="17">
        <f>B34*D34</f>
        <v>15000</v>
      </c>
    </row>
    <row r="35" spans="1:6" ht="13.5">
      <c r="A35" t="s">
        <v>11</v>
      </c>
      <c r="F35" s="19">
        <f>SUM(F32:F34)</f>
        <v>39000</v>
      </c>
    </row>
    <row r="36" ht="13.5">
      <c r="F36" s="12" t="s">
        <v>49</v>
      </c>
    </row>
    <row r="37" ht="13.5">
      <c r="F37" s="20">
        <v>39000</v>
      </c>
    </row>
    <row r="39" ht="13.5">
      <c r="A39" t="s">
        <v>56</v>
      </c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5" zoomScaleNormal="85" zoomScalePageLayoutView="0" workbookViewId="0" topLeftCell="A1">
      <selection activeCell="D16" sqref="D16"/>
    </sheetView>
  </sheetViews>
  <sheetFormatPr defaultColWidth="9.00390625" defaultRowHeight="13.5"/>
  <cols>
    <col min="1" max="1" width="18.125" style="30" customWidth="1"/>
    <col min="2" max="3" width="22.625" style="30" customWidth="1"/>
    <col min="4" max="5" width="11.625" style="30" customWidth="1"/>
    <col min="6" max="16384" width="9.00390625" style="30" customWidth="1"/>
  </cols>
  <sheetData>
    <row r="1" ht="13.5">
      <c r="A1" s="36" t="s">
        <v>127</v>
      </c>
    </row>
    <row r="3" spans="1:5" ht="13.5">
      <c r="A3" s="33" t="s">
        <v>21</v>
      </c>
      <c r="B3" s="97" t="s">
        <v>22</v>
      </c>
      <c r="C3" s="97"/>
      <c r="D3" s="33" t="s">
        <v>12</v>
      </c>
      <c r="E3" s="33" t="s">
        <v>23</v>
      </c>
    </row>
    <row r="4" spans="1:5" ht="13.5">
      <c r="A4" s="97" t="s">
        <v>75</v>
      </c>
      <c r="B4" s="70" t="s">
        <v>24</v>
      </c>
      <c r="C4" s="33"/>
      <c r="D4" s="37">
        <v>360000</v>
      </c>
      <c r="E4" s="37">
        <f aca="true" t="shared" si="0" ref="E4:E10">D4/12</f>
        <v>30000</v>
      </c>
    </row>
    <row r="5" spans="1:5" ht="13.5">
      <c r="A5" s="97"/>
      <c r="B5" s="70" t="s">
        <v>25</v>
      </c>
      <c r="C5" s="33"/>
      <c r="D5" s="37">
        <v>60000</v>
      </c>
      <c r="E5" s="37">
        <f t="shared" si="0"/>
        <v>5000</v>
      </c>
    </row>
    <row r="6" spans="1:5" ht="13.5">
      <c r="A6" s="97"/>
      <c r="B6" s="70" t="s">
        <v>26</v>
      </c>
      <c r="C6" s="33"/>
      <c r="D6" s="37">
        <v>120000</v>
      </c>
      <c r="E6" s="37">
        <f t="shared" si="0"/>
        <v>10000</v>
      </c>
    </row>
    <row r="7" spans="1:5" ht="13.5">
      <c r="A7" s="97"/>
      <c r="B7" s="70" t="s">
        <v>27</v>
      </c>
      <c r="C7" s="33"/>
      <c r="D7" s="37">
        <v>180000</v>
      </c>
      <c r="E7" s="37">
        <f t="shared" si="0"/>
        <v>15000</v>
      </c>
    </row>
    <row r="8" spans="1:5" ht="13.5">
      <c r="A8" s="95" t="s">
        <v>28</v>
      </c>
      <c r="B8" s="70" t="s">
        <v>29</v>
      </c>
      <c r="C8" s="33" t="s">
        <v>30</v>
      </c>
      <c r="D8" s="37">
        <v>240000</v>
      </c>
      <c r="E8" s="37">
        <f t="shared" si="0"/>
        <v>20000</v>
      </c>
    </row>
    <row r="9" spans="1:5" ht="13.5">
      <c r="A9" s="96"/>
      <c r="B9" s="70" t="s">
        <v>31</v>
      </c>
      <c r="C9" s="33" t="s">
        <v>32</v>
      </c>
      <c r="D9" s="37">
        <v>120000</v>
      </c>
      <c r="E9" s="37">
        <f t="shared" si="0"/>
        <v>10000</v>
      </c>
    </row>
    <row r="10" spans="1:5" ht="13.5">
      <c r="A10" s="33" t="s">
        <v>172</v>
      </c>
      <c r="B10" s="85" t="s">
        <v>102</v>
      </c>
      <c r="C10" s="33" t="s">
        <v>103</v>
      </c>
      <c r="D10" s="37">
        <v>36000</v>
      </c>
      <c r="E10" s="37">
        <f t="shared" si="0"/>
        <v>3000</v>
      </c>
    </row>
    <row r="11" spans="1:5" ht="13.5">
      <c r="A11" s="98" t="s">
        <v>33</v>
      </c>
      <c r="B11" s="99"/>
      <c r="C11" s="100"/>
      <c r="D11" s="37">
        <f>SUM(D4:D10)</f>
        <v>1116000</v>
      </c>
      <c r="E11" s="37">
        <f>SUM(E4:E10)</f>
        <v>93000</v>
      </c>
    </row>
    <row r="12" spans="1:5" ht="13.5">
      <c r="A12" s="38"/>
      <c r="B12" s="16"/>
      <c r="C12" s="16"/>
      <c r="E12" s="29"/>
    </row>
    <row r="13" spans="1:5" ht="13.5" customHeight="1">
      <c r="A13" s="38"/>
      <c r="B13" s="16"/>
      <c r="C13" s="16"/>
      <c r="D13" s="30" t="s">
        <v>46</v>
      </c>
      <c r="E13" s="40">
        <f>E11/18</f>
        <v>5166.666666666667</v>
      </c>
    </row>
    <row r="14" spans="1:5" ht="14.25" thickBot="1">
      <c r="A14" s="38"/>
      <c r="B14" s="16"/>
      <c r="C14" s="16"/>
      <c r="E14" s="31" t="s">
        <v>72</v>
      </c>
    </row>
    <row r="15" spans="1:5" ht="14.25" thickBot="1">
      <c r="A15" s="38"/>
      <c r="B15" s="16"/>
      <c r="C15" s="16"/>
      <c r="E15" s="39">
        <v>5200</v>
      </c>
    </row>
    <row r="16" spans="1:5" ht="13.5">
      <c r="A16" s="38"/>
      <c r="B16" s="16"/>
      <c r="C16" s="16"/>
      <c r="E16" s="42"/>
    </row>
    <row r="17" spans="1:5" ht="13.5">
      <c r="A17" s="38"/>
      <c r="B17" s="16"/>
      <c r="C17" s="16"/>
      <c r="E17" s="42"/>
    </row>
    <row r="18" spans="1:5" ht="13.5">
      <c r="A18" s="41" t="s">
        <v>70</v>
      </c>
      <c r="B18" s="16"/>
      <c r="C18" s="16"/>
      <c r="E18" s="29"/>
    </row>
    <row r="19" spans="1:5" ht="13.5" customHeight="1">
      <c r="A19" s="101" t="s">
        <v>122</v>
      </c>
      <c r="B19" s="101"/>
      <c r="C19" s="101"/>
      <c r="D19" s="101"/>
      <c r="E19" s="101"/>
    </row>
    <row r="20" spans="1:5" ht="13.5" customHeight="1">
      <c r="A20" s="101"/>
      <c r="B20" s="101"/>
      <c r="C20" s="101"/>
      <c r="D20" s="101"/>
      <c r="E20" s="101"/>
    </row>
    <row r="21" spans="1:5" ht="13.5">
      <c r="A21" s="101"/>
      <c r="B21" s="101"/>
      <c r="C21" s="101"/>
      <c r="D21" s="101"/>
      <c r="E21" s="101"/>
    </row>
    <row r="22" spans="1:5" ht="13.5">
      <c r="A22" s="38"/>
      <c r="B22" s="16"/>
      <c r="C22" s="16"/>
      <c r="E22" s="29"/>
    </row>
    <row r="23" spans="1:5" ht="13.5">
      <c r="A23" s="38"/>
      <c r="B23" s="16"/>
      <c r="C23" s="16"/>
      <c r="E23" s="29"/>
    </row>
    <row r="24" spans="1:5" s="34" customFormat="1" ht="13.5">
      <c r="A24" s="43" t="s">
        <v>128</v>
      </c>
      <c r="B24" s="12"/>
      <c r="C24" s="12"/>
      <c r="E24" s="35"/>
    </row>
    <row r="25" spans="1:5" ht="13.5">
      <c r="A25" s="38"/>
      <c r="B25" s="16"/>
      <c r="C25" s="16"/>
      <c r="E25" s="29"/>
    </row>
    <row r="26" spans="1:5" ht="13.5">
      <c r="A26" s="33" t="s">
        <v>21</v>
      </c>
      <c r="B26" s="97" t="s">
        <v>22</v>
      </c>
      <c r="C26" s="97"/>
      <c r="D26" s="33" t="s">
        <v>12</v>
      </c>
      <c r="E26" s="33" t="s">
        <v>23</v>
      </c>
    </row>
    <row r="27" spans="1:5" ht="13.5">
      <c r="A27" s="102" t="s">
        <v>81</v>
      </c>
      <c r="B27" s="33" t="s">
        <v>82</v>
      </c>
      <c r="C27" s="33" t="s">
        <v>76</v>
      </c>
      <c r="D27" s="37">
        <v>100000</v>
      </c>
      <c r="E27" s="37">
        <f>D27/12</f>
        <v>8333.333333333334</v>
      </c>
    </row>
    <row r="28" spans="1:5" ht="13.5">
      <c r="A28" s="103"/>
      <c r="B28" s="33" t="s">
        <v>90</v>
      </c>
      <c r="C28" s="33" t="s">
        <v>85</v>
      </c>
      <c r="D28" s="37">
        <v>200000</v>
      </c>
      <c r="E28" s="37">
        <f>D28/12</f>
        <v>16666.666666666668</v>
      </c>
    </row>
    <row r="29" spans="1:5" ht="13.5">
      <c r="A29" s="103"/>
      <c r="B29" s="33" t="s">
        <v>83</v>
      </c>
      <c r="C29" s="33" t="s">
        <v>76</v>
      </c>
      <c r="D29" s="37">
        <v>200000</v>
      </c>
      <c r="E29" s="37">
        <f>D29/12</f>
        <v>16666.666666666668</v>
      </c>
    </row>
    <row r="30" spans="1:5" ht="13.5">
      <c r="A30" s="104"/>
      <c r="B30" s="33" t="s">
        <v>84</v>
      </c>
      <c r="C30" s="33" t="s">
        <v>86</v>
      </c>
      <c r="D30" s="37">
        <v>200000</v>
      </c>
      <c r="E30" s="37">
        <f>D30/12</f>
        <v>16666.666666666668</v>
      </c>
    </row>
    <row r="31" spans="1:5" ht="13.5">
      <c r="A31" s="98" t="s">
        <v>33</v>
      </c>
      <c r="B31" s="99"/>
      <c r="C31" s="100"/>
      <c r="D31" s="37">
        <f>SUM(D27:D30)</f>
        <v>700000</v>
      </c>
      <c r="E31" s="37">
        <f>SUM(E27:E30)</f>
        <v>58333.33333333334</v>
      </c>
    </row>
    <row r="32" spans="1:5" ht="13.5">
      <c r="A32" s="38"/>
      <c r="B32" s="16"/>
      <c r="C32" s="16"/>
      <c r="E32" s="29"/>
    </row>
    <row r="33" spans="1:5" ht="13.5">
      <c r="A33" s="38"/>
      <c r="B33" s="16"/>
      <c r="C33" s="16"/>
      <c r="D33" s="30" t="s">
        <v>46</v>
      </c>
      <c r="E33" s="40">
        <f>E31/18</f>
        <v>3240.7407407407413</v>
      </c>
    </row>
    <row r="34" spans="1:5" ht="14.25" thickBot="1">
      <c r="A34" s="38"/>
      <c r="B34" s="16"/>
      <c r="C34" s="16"/>
      <c r="E34" s="31" t="s">
        <v>72</v>
      </c>
    </row>
    <row r="35" spans="1:5" ht="14.25" thickBot="1">
      <c r="A35" s="38"/>
      <c r="B35" s="16"/>
      <c r="C35" s="16"/>
      <c r="E35" s="39">
        <v>3300</v>
      </c>
    </row>
    <row r="37" spans="1:5" ht="13.5">
      <c r="A37" s="41" t="s">
        <v>70</v>
      </c>
      <c r="B37" s="16"/>
      <c r="C37" s="16"/>
      <c r="E37" s="29"/>
    </row>
    <row r="38" spans="1:5" ht="13.5">
      <c r="A38" s="101" t="s">
        <v>167</v>
      </c>
      <c r="B38" s="101"/>
      <c r="C38" s="101"/>
      <c r="D38" s="101"/>
      <c r="E38" s="101"/>
    </row>
  </sheetData>
  <sheetProtection/>
  <mergeCells count="9">
    <mergeCell ref="A8:A9"/>
    <mergeCell ref="A4:A7"/>
    <mergeCell ref="B3:C3"/>
    <mergeCell ref="A31:C31"/>
    <mergeCell ref="A38:E38"/>
    <mergeCell ref="A11:C11"/>
    <mergeCell ref="A19:E21"/>
    <mergeCell ref="B26:C26"/>
    <mergeCell ref="A27:A30"/>
  </mergeCells>
  <printOptions/>
  <pageMargins left="0.75" right="0.75" top="1" bottom="1" header="0.512" footer="0.51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0" sqref="H10"/>
    </sheetView>
  </sheetViews>
  <sheetFormatPr defaultColWidth="10.625" defaultRowHeight="13.5"/>
  <cols>
    <col min="1" max="1" width="12.625" style="0" customWidth="1"/>
    <col min="2" max="2" width="18.75390625" style="0" bestFit="1" customWidth="1"/>
    <col min="3" max="8" width="12.625" style="0" customWidth="1"/>
    <col min="9" max="9" width="5.625" style="0" customWidth="1"/>
  </cols>
  <sheetData>
    <row r="1" spans="1:3" ht="13.5">
      <c r="A1" s="43" t="s">
        <v>129</v>
      </c>
      <c r="B1" s="43"/>
      <c r="C1" s="43"/>
    </row>
    <row r="2" spans="1:3" ht="13.5">
      <c r="A2" s="43"/>
      <c r="B2" s="43"/>
      <c r="C2" s="43"/>
    </row>
    <row r="3" spans="1:9" s="12" customFormat="1" ht="30" customHeight="1">
      <c r="A3" s="63"/>
      <c r="B3" s="63"/>
      <c r="C3" s="66" t="s">
        <v>158</v>
      </c>
      <c r="D3" s="66" t="s">
        <v>159</v>
      </c>
      <c r="E3" s="66" t="s">
        <v>162</v>
      </c>
      <c r="F3" s="66" t="s">
        <v>160</v>
      </c>
      <c r="G3" s="66" t="s">
        <v>161</v>
      </c>
      <c r="H3" s="66" t="s">
        <v>163</v>
      </c>
      <c r="I3" s="65"/>
    </row>
    <row r="4" spans="1:9" ht="13.5">
      <c r="A4" s="105" t="s">
        <v>152</v>
      </c>
      <c r="B4" s="45" t="s">
        <v>156</v>
      </c>
      <c r="C4" s="45">
        <v>1</v>
      </c>
      <c r="D4" s="46">
        <v>300000</v>
      </c>
      <c r="E4" s="46">
        <f>C4*D4</f>
        <v>300000</v>
      </c>
      <c r="F4" s="46">
        <v>600000</v>
      </c>
      <c r="G4" s="46">
        <f>C4*F4</f>
        <v>600000</v>
      </c>
      <c r="H4" s="46">
        <f aca="true" t="shared" si="0" ref="H4:H9">E4*12+G4</f>
        <v>4200000</v>
      </c>
      <c r="I4" s="44"/>
    </row>
    <row r="5" spans="1:9" ht="13.5">
      <c r="A5" s="106"/>
      <c r="B5" s="45" t="s">
        <v>157</v>
      </c>
      <c r="C5" s="45">
        <v>2</v>
      </c>
      <c r="D5" s="46">
        <v>250000</v>
      </c>
      <c r="E5" s="46">
        <f>C5*D5</f>
        <v>500000</v>
      </c>
      <c r="F5" s="46">
        <v>500000</v>
      </c>
      <c r="G5" s="46">
        <f>C5*F5</f>
        <v>1000000</v>
      </c>
      <c r="H5" s="46">
        <f t="shared" si="0"/>
        <v>7000000</v>
      </c>
      <c r="I5" s="44"/>
    </row>
    <row r="6" spans="1:9" ht="13.5">
      <c r="A6" s="106"/>
      <c r="B6" s="45" t="s">
        <v>154</v>
      </c>
      <c r="C6" s="45">
        <v>4</v>
      </c>
      <c r="D6" s="46">
        <v>220000</v>
      </c>
      <c r="E6" s="46">
        <f>C6*D6</f>
        <v>880000</v>
      </c>
      <c r="F6" s="46">
        <v>440000</v>
      </c>
      <c r="G6" s="46">
        <f>C6*F6</f>
        <v>1760000</v>
      </c>
      <c r="H6" s="46">
        <f t="shared" si="0"/>
        <v>12320000</v>
      </c>
      <c r="I6" s="44"/>
    </row>
    <row r="7" spans="1:9" ht="13.5">
      <c r="A7" s="107"/>
      <c r="B7" s="45" t="s">
        <v>155</v>
      </c>
      <c r="C7" s="45">
        <v>0</v>
      </c>
      <c r="D7" s="46"/>
      <c r="E7" s="46"/>
      <c r="F7" s="46"/>
      <c r="G7" s="46"/>
      <c r="H7" s="46">
        <f t="shared" si="0"/>
        <v>0</v>
      </c>
      <c r="I7" s="44"/>
    </row>
    <row r="8" spans="1:9" ht="13.5">
      <c r="A8" s="105" t="s">
        <v>153</v>
      </c>
      <c r="B8" s="45" t="s">
        <v>154</v>
      </c>
      <c r="C8" s="45">
        <v>0</v>
      </c>
      <c r="D8" s="46"/>
      <c r="E8" s="46"/>
      <c r="F8" s="46"/>
      <c r="G8" s="46"/>
      <c r="H8" s="46">
        <f t="shared" si="0"/>
        <v>0</v>
      </c>
      <c r="I8" s="44"/>
    </row>
    <row r="9" spans="1:9" ht="13.5">
      <c r="A9" s="107"/>
      <c r="B9" s="45" t="s">
        <v>155</v>
      </c>
      <c r="C9" s="45">
        <v>10</v>
      </c>
      <c r="D9" s="46">
        <v>160000</v>
      </c>
      <c r="E9" s="46">
        <f>C9*D9</f>
        <v>1600000</v>
      </c>
      <c r="F9" s="46"/>
      <c r="G9" s="46"/>
      <c r="H9" s="46">
        <f t="shared" si="0"/>
        <v>19200000</v>
      </c>
      <c r="I9" s="44"/>
    </row>
    <row r="10" spans="1:9" ht="13.5">
      <c r="A10" s="108" t="s">
        <v>11</v>
      </c>
      <c r="B10" s="109"/>
      <c r="C10" s="67"/>
      <c r="D10" s="68"/>
      <c r="E10" s="68"/>
      <c r="F10" s="68"/>
      <c r="G10" s="68"/>
      <c r="H10" s="69">
        <f>SUM(H4:H9)</f>
        <v>42720000</v>
      </c>
      <c r="I10" s="44"/>
    </row>
    <row r="11" spans="1:9" ht="13.5">
      <c r="A11" s="64"/>
      <c r="B11" s="64"/>
      <c r="C11" s="64"/>
      <c r="D11" s="62"/>
      <c r="E11" s="62"/>
      <c r="F11" s="62"/>
      <c r="G11" s="62"/>
      <c r="H11" s="62"/>
      <c r="I11" s="44"/>
    </row>
    <row r="13" spans="1:3" ht="13.5">
      <c r="A13" s="43" t="s">
        <v>130</v>
      </c>
      <c r="B13" s="43"/>
      <c r="C13" s="43"/>
    </row>
    <row r="15" ht="13.5">
      <c r="A15" t="s">
        <v>88</v>
      </c>
    </row>
    <row r="18" spans="1:3" ht="13.5">
      <c r="A18" s="43" t="s">
        <v>131</v>
      </c>
      <c r="B18" s="43"/>
      <c r="C18" s="43"/>
    </row>
    <row r="20" ht="13.5">
      <c r="A20" t="s">
        <v>89</v>
      </c>
    </row>
  </sheetData>
  <sheetProtection/>
  <mergeCells count="3">
    <mergeCell ref="A4:A7"/>
    <mergeCell ref="A8:A9"/>
    <mergeCell ref="A10:B1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1">
      <selection activeCell="B7" sqref="B7"/>
    </sheetView>
  </sheetViews>
  <sheetFormatPr defaultColWidth="9.00390625" defaultRowHeight="13.5"/>
  <cols>
    <col min="1" max="1" width="18.00390625" style="0" customWidth="1"/>
    <col min="2" max="2" width="30.125" style="0" customWidth="1"/>
    <col min="3" max="3" width="11.875" style="0" customWidth="1"/>
    <col min="4" max="4" width="30.375" style="30" customWidth="1"/>
  </cols>
  <sheetData>
    <row r="1" spans="1:2" ht="13.5">
      <c r="A1" s="43" t="s">
        <v>132</v>
      </c>
      <c r="B1" s="43"/>
    </row>
    <row r="3" spans="1:4" s="12" customFormat="1" ht="13.5">
      <c r="A3" s="49" t="s">
        <v>21</v>
      </c>
      <c r="B3" s="49" t="s">
        <v>93</v>
      </c>
      <c r="C3" s="49" t="s">
        <v>87</v>
      </c>
      <c r="D3" s="33" t="s">
        <v>92</v>
      </c>
    </row>
    <row r="4" spans="1:4" ht="13.5" customHeight="1">
      <c r="A4" s="111" t="s">
        <v>91</v>
      </c>
      <c r="B4" s="80" t="s">
        <v>19</v>
      </c>
      <c r="C4" s="4">
        <v>120000</v>
      </c>
      <c r="D4" s="58"/>
    </row>
    <row r="5" spans="1:4" ht="13.5">
      <c r="A5" s="112"/>
      <c r="B5" s="80" t="s">
        <v>16</v>
      </c>
      <c r="C5" s="4">
        <v>60000</v>
      </c>
      <c r="D5" s="58"/>
    </row>
    <row r="6" spans="1:4" ht="13.5">
      <c r="A6" s="112"/>
      <c r="B6" s="80" t="s">
        <v>13</v>
      </c>
      <c r="C6" s="4">
        <v>240000</v>
      </c>
      <c r="D6" s="58"/>
    </row>
    <row r="7" spans="1:4" ht="13.5">
      <c r="A7" s="112"/>
      <c r="B7" s="80" t="s">
        <v>17</v>
      </c>
      <c r="C7" s="4">
        <v>240000</v>
      </c>
      <c r="D7" s="58"/>
    </row>
    <row r="8" spans="1:4" ht="13.5">
      <c r="A8" s="112"/>
      <c r="B8" s="80" t="s">
        <v>18</v>
      </c>
      <c r="C8" s="4">
        <v>120000</v>
      </c>
      <c r="D8" s="58"/>
    </row>
    <row r="9" spans="1:4" ht="13.5">
      <c r="A9" s="112"/>
      <c r="B9" s="80" t="s">
        <v>15</v>
      </c>
      <c r="C9" s="4">
        <v>120000</v>
      </c>
      <c r="D9" s="58"/>
    </row>
    <row r="10" spans="1:4" ht="13.5" customHeight="1">
      <c r="A10" s="113"/>
      <c r="B10" s="6"/>
      <c r="C10" s="4"/>
      <c r="D10" s="58"/>
    </row>
    <row r="11" spans="1:4" ht="13.5">
      <c r="A11" s="110" t="s">
        <v>11</v>
      </c>
      <c r="B11" s="110"/>
      <c r="C11" s="50">
        <f>SUM(C4:C10)</f>
        <v>900000</v>
      </c>
      <c r="D11" s="58"/>
    </row>
    <row r="14" spans="1:2" ht="13.5">
      <c r="A14" s="43" t="s">
        <v>133</v>
      </c>
      <c r="B14" s="43"/>
    </row>
    <row r="16" spans="1:4" ht="13.5">
      <c r="A16" s="49" t="s">
        <v>21</v>
      </c>
      <c r="B16" s="49" t="s">
        <v>93</v>
      </c>
      <c r="C16" s="49" t="s">
        <v>87</v>
      </c>
      <c r="D16" s="33" t="s">
        <v>92</v>
      </c>
    </row>
    <row r="17" spans="1:4" ht="13.5">
      <c r="A17" s="114" t="s">
        <v>94</v>
      </c>
      <c r="B17" s="47" t="s">
        <v>95</v>
      </c>
      <c r="C17" s="48">
        <v>45000</v>
      </c>
      <c r="D17" s="58"/>
    </row>
    <row r="18" spans="1:4" ht="13.5">
      <c r="A18" s="115"/>
      <c r="B18" s="47" t="s">
        <v>96</v>
      </c>
      <c r="C18" s="48">
        <v>85000</v>
      </c>
      <c r="D18" s="58"/>
    </row>
    <row r="19" spans="1:4" ht="13.5">
      <c r="A19" s="116"/>
      <c r="B19" s="47" t="s">
        <v>97</v>
      </c>
      <c r="C19" s="48">
        <v>800000</v>
      </c>
      <c r="D19" s="58"/>
    </row>
    <row r="20" spans="1:4" ht="13.5">
      <c r="A20" s="114" t="s">
        <v>98</v>
      </c>
      <c r="B20" s="47" t="s">
        <v>99</v>
      </c>
      <c r="C20" s="48">
        <f>2000*18</f>
        <v>36000</v>
      </c>
      <c r="D20" s="58" t="s">
        <v>100</v>
      </c>
    </row>
    <row r="21" spans="1:4" ht="13.5">
      <c r="A21" s="115"/>
      <c r="B21" s="47" t="s">
        <v>166</v>
      </c>
      <c r="C21" s="48">
        <v>5000</v>
      </c>
      <c r="D21" s="58"/>
    </row>
    <row r="22" spans="1:4" ht="13.5">
      <c r="A22" s="115"/>
      <c r="B22" s="47" t="s">
        <v>101</v>
      </c>
      <c r="C22" s="48">
        <v>30000</v>
      </c>
      <c r="D22" s="58"/>
    </row>
    <row r="23" spans="1:4" ht="13.5">
      <c r="A23" s="116"/>
      <c r="B23" s="47" t="s">
        <v>102</v>
      </c>
      <c r="C23" s="48">
        <v>36000</v>
      </c>
      <c r="D23" s="58" t="s">
        <v>103</v>
      </c>
    </row>
    <row r="24" spans="1:4" ht="13.5">
      <c r="A24" s="53" t="s">
        <v>104</v>
      </c>
      <c r="B24" s="47" t="s">
        <v>104</v>
      </c>
      <c r="C24" s="48">
        <v>120000</v>
      </c>
      <c r="D24" s="58" t="s">
        <v>105</v>
      </c>
    </row>
    <row r="25" spans="1:4" ht="13.5">
      <c r="A25" s="111" t="s">
        <v>106</v>
      </c>
      <c r="B25" s="47" t="s">
        <v>107</v>
      </c>
      <c r="C25" s="48">
        <v>100000</v>
      </c>
      <c r="D25" s="58" t="s">
        <v>108</v>
      </c>
    </row>
    <row r="26" spans="1:4" ht="13.5">
      <c r="A26" s="112"/>
      <c r="B26" s="47" t="s">
        <v>109</v>
      </c>
      <c r="C26" s="48">
        <v>150000</v>
      </c>
      <c r="D26" s="58" t="s">
        <v>110</v>
      </c>
    </row>
    <row r="27" spans="1:4" ht="13.5">
      <c r="A27" s="114" t="s">
        <v>111</v>
      </c>
      <c r="B27" s="51" t="s">
        <v>112</v>
      </c>
      <c r="C27" s="48">
        <v>50000</v>
      </c>
      <c r="D27" s="58" t="s">
        <v>113</v>
      </c>
    </row>
    <row r="28" spans="1:4" ht="13.5">
      <c r="A28" s="115"/>
      <c r="B28" s="51" t="s">
        <v>114</v>
      </c>
      <c r="C28" s="48">
        <v>10000</v>
      </c>
      <c r="D28" s="58" t="s">
        <v>115</v>
      </c>
    </row>
    <row r="29" spans="1:4" ht="13.5">
      <c r="A29" s="115"/>
      <c r="B29" s="51" t="s">
        <v>116</v>
      </c>
      <c r="C29" s="48">
        <v>19000</v>
      </c>
      <c r="D29" s="58" t="s">
        <v>117</v>
      </c>
    </row>
    <row r="30" spans="1:4" ht="13.5">
      <c r="A30" s="116"/>
      <c r="B30" s="51" t="s">
        <v>118</v>
      </c>
      <c r="C30" s="48">
        <v>88000</v>
      </c>
      <c r="D30" s="58" t="s">
        <v>119</v>
      </c>
    </row>
    <row r="31" spans="1:4" ht="13.5">
      <c r="A31" s="54" t="s">
        <v>120</v>
      </c>
      <c r="B31" s="51" t="s">
        <v>120</v>
      </c>
      <c r="C31" s="48">
        <v>26000</v>
      </c>
      <c r="D31" s="58" t="s">
        <v>121</v>
      </c>
    </row>
    <row r="32" spans="1:4" ht="13.5">
      <c r="A32" s="110" t="s">
        <v>11</v>
      </c>
      <c r="B32" s="110"/>
      <c r="C32" s="50">
        <f>SUM(C17:C31)</f>
        <v>1600000</v>
      </c>
      <c r="D32" s="58"/>
    </row>
    <row r="33" spans="1:4" ht="13.5">
      <c r="A33" s="56"/>
      <c r="B33" s="56"/>
      <c r="C33" s="57"/>
      <c r="D33" s="59"/>
    </row>
    <row r="35" spans="1:2" ht="13.5">
      <c r="A35" s="43" t="s">
        <v>150</v>
      </c>
      <c r="B35" s="43"/>
    </row>
    <row r="37" spans="1:4" ht="13.5">
      <c r="A37" s="49" t="s">
        <v>21</v>
      </c>
      <c r="B37" s="49" t="s">
        <v>93</v>
      </c>
      <c r="C37" s="49" t="s">
        <v>87</v>
      </c>
      <c r="D37" s="33" t="s">
        <v>92</v>
      </c>
    </row>
    <row r="38" spans="1:4" ht="13.5">
      <c r="A38" s="117" t="s">
        <v>134</v>
      </c>
      <c r="B38" s="47" t="s">
        <v>135</v>
      </c>
      <c r="C38" s="48">
        <v>44405</v>
      </c>
      <c r="D38" s="58" t="s">
        <v>136</v>
      </c>
    </row>
    <row r="39" spans="1:4" ht="13.5">
      <c r="A39" s="117"/>
      <c r="B39" s="47" t="s">
        <v>137</v>
      </c>
      <c r="C39" s="48">
        <v>140466</v>
      </c>
      <c r="D39" s="58" t="s">
        <v>138</v>
      </c>
    </row>
    <row r="40" spans="1:4" ht="13.5">
      <c r="A40" s="117"/>
      <c r="B40" s="47" t="s">
        <v>139</v>
      </c>
      <c r="C40" s="48">
        <v>26272</v>
      </c>
      <c r="D40" s="58" t="s">
        <v>140</v>
      </c>
    </row>
    <row r="41" spans="1:4" ht="13.5">
      <c r="A41" s="52" t="s">
        <v>141</v>
      </c>
      <c r="B41" s="55" t="s">
        <v>142</v>
      </c>
      <c r="C41" s="48">
        <v>80000</v>
      </c>
      <c r="D41" s="60"/>
    </row>
    <row r="42" spans="1:4" ht="13.5">
      <c r="A42" s="49" t="s">
        <v>143</v>
      </c>
      <c r="B42" s="55" t="s">
        <v>144</v>
      </c>
      <c r="C42" s="48">
        <v>720000</v>
      </c>
      <c r="D42" s="60" t="s">
        <v>145</v>
      </c>
    </row>
    <row r="43" spans="1:4" ht="13.5">
      <c r="A43" s="49" t="s">
        <v>146</v>
      </c>
      <c r="B43" s="55" t="s">
        <v>146</v>
      </c>
      <c r="C43" s="48">
        <v>44000</v>
      </c>
      <c r="D43" s="58"/>
    </row>
    <row r="44" spans="1:4" ht="13.5">
      <c r="A44" s="114" t="s">
        <v>147</v>
      </c>
      <c r="B44" s="55" t="s">
        <v>148</v>
      </c>
      <c r="C44" s="48">
        <v>50000</v>
      </c>
      <c r="D44" s="58"/>
    </row>
    <row r="45" spans="1:4" ht="13.5">
      <c r="A45" s="115"/>
      <c r="B45" s="55" t="s">
        <v>143</v>
      </c>
      <c r="C45" s="48">
        <v>60000</v>
      </c>
      <c r="D45" s="58"/>
    </row>
    <row r="46" spans="1:4" ht="13.5">
      <c r="A46" s="116"/>
      <c r="B46" s="55" t="s">
        <v>147</v>
      </c>
      <c r="C46" s="48">
        <v>400000</v>
      </c>
      <c r="D46" s="58" t="s">
        <v>149</v>
      </c>
    </row>
    <row r="47" spans="1:4" ht="13.5">
      <c r="A47" s="110" t="s">
        <v>11</v>
      </c>
      <c r="B47" s="110"/>
      <c r="C47" s="50">
        <f>SUM(C38:C46)</f>
        <v>1565143</v>
      </c>
      <c r="D47" s="58"/>
    </row>
    <row r="50" spans="1:5" ht="13.5">
      <c r="A50" s="41" t="s">
        <v>70</v>
      </c>
      <c r="B50" s="16"/>
      <c r="C50" s="16"/>
      <c r="E50" s="29"/>
    </row>
    <row r="51" spans="1:5" ht="13.5" customHeight="1">
      <c r="A51" s="101" t="s">
        <v>151</v>
      </c>
      <c r="B51" s="101"/>
      <c r="C51" s="101"/>
      <c r="D51" s="101"/>
      <c r="E51" s="61"/>
    </row>
    <row r="52" spans="1:5" ht="13.5">
      <c r="A52" s="101"/>
      <c r="B52" s="101"/>
      <c r="C52" s="101"/>
      <c r="D52" s="101"/>
      <c r="E52" s="61"/>
    </row>
  </sheetData>
  <sheetProtection/>
  <mergeCells count="11">
    <mergeCell ref="A44:A46"/>
    <mergeCell ref="A47:B47"/>
    <mergeCell ref="A11:B11"/>
    <mergeCell ref="A4:A10"/>
    <mergeCell ref="A17:A19"/>
    <mergeCell ref="A51:D52"/>
    <mergeCell ref="A20:A23"/>
    <mergeCell ref="A25:A26"/>
    <mergeCell ref="A27:A30"/>
    <mergeCell ref="A32:B32"/>
    <mergeCell ref="A38:A40"/>
  </mergeCells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2017-04-11T09:27:01Z</dcterms:created>
  <dcterms:modified xsi:type="dcterms:W3CDTF">2022-03-22T07:39:47Z</dcterms:modified>
  <cp:category/>
  <cp:version/>
  <cp:contentType/>
  <cp:contentStatus/>
</cp:coreProperties>
</file>